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15255" windowHeight="6915" activeTab="1"/>
  </bookViews>
  <sheets>
    <sheet name="Biểu đồ hòa vốn" sheetId="3" r:id="rId1"/>
    <sheet name="Chi phí" sheetId="1" r:id="rId2"/>
  </sheets>
  <calcPr calcId="124519"/>
</workbook>
</file>

<file path=xl/calcChain.xml><?xml version="1.0" encoding="utf-8"?>
<calcChain xmlns="http://schemas.openxmlformats.org/spreadsheetml/2006/main">
  <c r="B8" i="1"/>
  <c r="G53" i="3"/>
  <c r="C24"/>
  <c r="D47"/>
  <c r="D58" s="1"/>
  <c r="G57" s="1"/>
  <c r="B23"/>
  <c r="G42"/>
  <c r="I37" i="1"/>
  <c r="G46" i="3" l="1"/>
  <c r="C34" i="1"/>
  <c r="I29"/>
  <c r="C28"/>
  <c r="C26"/>
  <c r="C24"/>
  <c r="C23"/>
  <c r="C22"/>
  <c r="C11" s="1"/>
  <c r="C21"/>
  <c r="C20"/>
  <c r="B18"/>
  <c r="I15"/>
  <c r="F9"/>
  <c r="I3"/>
  <c r="F6" l="1"/>
  <c r="F3"/>
  <c r="C3"/>
  <c r="I2" s="1"/>
  <c r="C7" s="1"/>
  <c r="C9" s="1"/>
  <c r="C6" l="1"/>
  <c r="C2" s="1"/>
  <c r="F2"/>
  <c r="G80" i="3"/>
  <c r="F80" s="1"/>
  <c r="E80" s="1"/>
  <c r="D80" s="1"/>
  <c r="C80"/>
  <c r="B80"/>
  <c r="H76"/>
  <c r="G76"/>
  <c r="F76"/>
  <c r="E76"/>
  <c r="D76"/>
  <c r="C76"/>
  <c r="B76"/>
  <c r="H72"/>
  <c r="G72"/>
  <c r="F72"/>
  <c r="E72"/>
  <c r="D72"/>
  <c r="C72"/>
  <c r="B72"/>
  <c r="D48" l="1"/>
  <c r="D49" s="1"/>
  <c r="G48" s="1"/>
  <c r="B42" l="1"/>
  <c r="B46" s="1"/>
  <c r="B53" l="1"/>
  <c r="B57" s="1"/>
  <c r="G44"/>
  <c r="B37"/>
  <c r="B36" s="1"/>
  <c r="B38" s="1"/>
  <c r="F35"/>
  <c r="G55" l="1"/>
  <c r="C20"/>
  <c r="B20" s="1"/>
  <c r="C19"/>
  <c r="B14"/>
  <c r="C14" s="1"/>
  <c r="B11"/>
  <c r="C10" s="1"/>
  <c r="B10"/>
  <c r="B9"/>
  <c r="C9" s="1"/>
  <c r="B7"/>
  <c r="B6"/>
  <c r="C6" l="1"/>
  <c r="B19"/>
  <c r="B18" s="1"/>
  <c r="C18"/>
  <c r="B8"/>
  <c r="B5" s="1"/>
  <c r="D43" s="1"/>
  <c r="H80"/>
  <c r="D59"/>
  <c r="D60" s="1"/>
  <c r="G59" s="1"/>
  <c r="C8" l="1"/>
  <c r="C5" s="1"/>
  <c r="H77" s="1"/>
  <c r="D42"/>
  <c r="D46" s="1"/>
  <c r="C78"/>
  <c r="H70"/>
  <c r="E78"/>
  <c r="G70"/>
  <c r="B78"/>
  <c r="B70"/>
  <c r="B44"/>
  <c r="B55"/>
  <c r="C70"/>
  <c r="F70"/>
  <c r="H78"/>
  <c r="G78"/>
  <c r="F78"/>
  <c r="D78"/>
  <c r="E70"/>
  <c r="D70"/>
  <c r="A34"/>
  <c r="B28" s="1"/>
  <c r="B29" s="1"/>
  <c r="C29" s="1"/>
  <c r="B43"/>
  <c r="G77" l="1"/>
  <c r="E77"/>
  <c r="E79" s="1"/>
  <c r="E81" s="1"/>
  <c r="D77"/>
  <c r="A33"/>
  <c r="B30" s="1"/>
  <c r="D54"/>
  <c r="D53" s="1"/>
  <c r="G54" s="1"/>
  <c r="F77"/>
  <c r="B77"/>
  <c r="C77"/>
  <c r="C79" s="1"/>
  <c r="C81" s="1"/>
  <c r="B54"/>
  <c r="B56" s="1"/>
  <c r="B58" s="1"/>
  <c r="H79"/>
  <c r="H81" s="1"/>
  <c r="B79"/>
  <c r="B81" s="1"/>
  <c r="G79"/>
  <c r="G81" s="1"/>
  <c r="F79"/>
  <c r="F81" s="1"/>
  <c r="D79"/>
  <c r="D81" s="1"/>
  <c r="C28"/>
  <c r="B45"/>
  <c r="B47" s="1"/>
  <c r="G47" s="1"/>
  <c r="G69"/>
  <c r="G71" s="1"/>
  <c r="G73" s="1"/>
  <c r="H69"/>
  <c r="H71" s="1"/>
  <c r="H73" s="1"/>
  <c r="D69"/>
  <c r="D71" s="1"/>
  <c r="D73" s="1"/>
  <c r="B69"/>
  <c r="B71" s="1"/>
  <c r="B73" s="1"/>
  <c r="F69"/>
  <c r="F71" s="1"/>
  <c r="F73" s="1"/>
  <c r="E69"/>
  <c r="E71" s="1"/>
  <c r="E73" s="1"/>
  <c r="C69"/>
  <c r="C71" s="1"/>
  <c r="C73" s="1"/>
  <c r="C30"/>
  <c r="B31"/>
  <c r="C31" s="1"/>
  <c r="G45"/>
  <c r="D44"/>
  <c r="D45" s="1"/>
  <c r="G43"/>
  <c r="D57" l="1"/>
  <c r="D24" s="1"/>
  <c r="D55"/>
  <c r="D56" s="1"/>
  <c r="G58"/>
  <c r="D23"/>
  <c r="B59"/>
  <c r="B60" s="1"/>
  <c r="G60" s="1"/>
  <c r="B48"/>
  <c r="B49" s="1"/>
  <c r="G49" s="1"/>
  <c r="G56" l="1"/>
  <c r="F37"/>
  <c r="C37"/>
</calcChain>
</file>

<file path=xl/comments1.xml><?xml version="1.0" encoding="utf-8"?>
<comments xmlns="http://schemas.openxmlformats.org/spreadsheetml/2006/main">
  <authors>
    <author>Administrator</author>
  </authors>
  <commentList>
    <comment ref="B4" authorId="0">
      <text>
        <r>
          <rPr>
            <b/>
            <sz val="9"/>
            <color indexed="81"/>
            <rFont val="Tahoma"/>
            <family val="2"/>
          </rPr>
          <t>Có tính khấu hao chi phí xây dựng ban đầu vào từng tháng</t>
        </r>
      </text>
    </comment>
    <comment ref="C4" authorId="0">
      <text>
        <r>
          <rPr>
            <b/>
            <sz val="9"/>
            <color indexed="81"/>
            <rFont val="Tahoma"/>
            <family val="2"/>
          </rPr>
          <t>Không tính khấu hao chi phí xây dựng ban đầu vào từng tháng</t>
        </r>
      </text>
    </comment>
    <comment ref="B16" authorId="0">
      <text>
        <r>
          <rPr>
            <b/>
            <sz val="9"/>
            <color indexed="81"/>
            <rFont val="Tahoma"/>
            <family val="2"/>
          </rPr>
          <t>Nhập giá vào cả 2 ô</t>
        </r>
      </text>
    </comment>
    <comment ref="C16" authorId="0">
      <text>
        <r>
          <rPr>
            <b/>
            <sz val="9"/>
            <color indexed="81"/>
            <rFont val="Tahoma"/>
            <family val="2"/>
          </rPr>
          <t>Nhập giá vào cả 2 ô</t>
        </r>
      </text>
    </comment>
    <comment ref="C23" authorId="0">
      <text>
        <r>
          <rPr>
            <b/>
            <sz val="9"/>
            <color indexed="81"/>
            <rFont val="Tahoma"/>
            <family val="2"/>
          </rPr>
          <t>Nhập số ly mong muốn bán 1 ngày</t>
        </r>
      </text>
    </comment>
    <comment ref="B24" authorId="0">
      <text>
        <r>
          <rPr>
            <b/>
            <sz val="9"/>
            <color indexed="81"/>
            <rFont val="Tahoma"/>
            <family val="2"/>
          </rPr>
          <t>Nhập lợi nhuận mong muốn trong 1 tháng</t>
        </r>
      </text>
    </comment>
    <comment ref="A28" authorId="0">
      <text>
        <r>
          <rPr>
            <b/>
            <sz val="9"/>
            <color indexed="81"/>
            <rFont val="Tahoma"/>
            <family val="2"/>
          </rPr>
          <t>Theo biểu đồ 1</t>
        </r>
      </text>
    </comment>
    <comment ref="A29" authorId="0">
      <text>
        <r>
          <rPr>
            <b/>
            <sz val="9"/>
            <color indexed="81"/>
            <rFont val="Tahoma"/>
            <family val="2"/>
          </rPr>
          <t>Theo biểu đồ 1</t>
        </r>
      </text>
    </comment>
    <comment ref="A30" authorId="0">
      <text>
        <r>
          <rPr>
            <b/>
            <sz val="9"/>
            <color indexed="81"/>
            <rFont val="Tahoma"/>
            <family val="2"/>
          </rPr>
          <t>Theo biểu đồ 2</t>
        </r>
      </text>
    </comment>
    <comment ref="A31" authorId="0">
      <text>
        <r>
          <rPr>
            <b/>
            <sz val="9"/>
            <color indexed="81"/>
            <rFont val="Tahoma"/>
            <family val="2"/>
          </rPr>
          <t>Theo biểu đồ 2</t>
        </r>
      </text>
    </comment>
  </commentList>
</comments>
</file>

<file path=xl/sharedStrings.xml><?xml version="1.0" encoding="utf-8"?>
<sst xmlns="http://schemas.openxmlformats.org/spreadsheetml/2006/main" count="217" uniqueCount="160">
  <si>
    <t>Nguyên vật liệu</t>
  </si>
  <si>
    <t>Khác</t>
  </si>
  <si>
    <t>Mặt bằng</t>
  </si>
  <si>
    <t>Định phí</t>
  </si>
  <si>
    <t>Biến phí</t>
  </si>
  <si>
    <t>Tổng phí</t>
  </si>
  <si>
    <t>Doanh thu</t>
  </si>
  <si>
    <t>Lợi nhuận</t>
  </si>
  <si>
    <t>Sản lượng</t>
  </si>
  <si>
    <t>Định phí (F)</t>
  </si>
  <si>
    <t>Biến phí đơn vị (V)</t>
  </si>
  <si>
    <t>Phân bổ theo tháng</t>
  </si>
  <si>
    <t>Internet</t>
  </si>
  <si>
    <t>Phí xây dựng</t>
  </si>
  <si>
    <t>Phí nhượng quyền</t>
  </si>
  <si>
    <t>Tổng</t>
  </si>
  <si>
    <t>ĐẦU TƯ:</t>
  </si>
  <si>
    <t>THỐNG KÊ THEO NGÀY</t>
  </si>
  <si>
    <t>Pha chế</t>
  </si>
  <si>
    <t>Phục vụ</t>
  </si>
  <si>
    <t>Chi phí nhân viên</t>
  </si>
  <si>
    <t>Thu ngân</t>
  </si>
  <si>
    <t>1./ MẶT BẰNG</t>
  </si>
  <si>
    <t>* Số lượng nhân viên</t>
  </si>
  <si>
    <t>3./ CHI PHÍ NHÂN VIÊN</t>
  </si>
  <si>
    <t>Tổng số nhân viên</t>
  </si>
  <si>
    <t>Quản lý</t>
  </si>
  <si>
    <t>Điên + Nước</t>
  </si>
  <si>
    <t>1./ NGUYÊN VẬT LIỆU</t>
  </si>
  <si>
    <t>2./ ĐỊNH MỨC KHÁC</t>
  </si>
  <si>
    <t>3./ GIÁ BÁN</t>
  </si>
  <si>
    <t>Công an</t>
  </si>
  <si>
    <t>Xây dựng</t>
  </si>
  <si>
    <t>Bàn ghế</t>
  </si>
  <si>
    <t>Máy pha cà phê</t>
  </si>
  <si>
    <t>Máy xay cà phê</t>
  </si>
  <si>
    <t>Kính</t>
  </si>
  <si>
    <t>Tranh dán tường</t>
  </si>
  <si>
    <t>Bể cá</t>
  </si>
  <si>
    <t>Cây trồng</t>
  </si>
  <si>
    <t>Kệ để cà phê</t>
  </si>
  <si>
    <t>Thùng đá</t>
  </si>
  <si>
    <t>CHI PHÍ XÂY DỰNG</t>
  </si>
  <si>
    <t>2./ XÂY DỰNG</t>
  </si>
  <si>
    <t>Trong 5 năm</t>
  </si>
  <si>
    <t>SẢN LƯỢNG KỲ VỌNG/THÁNG</t>
  </si>
  <si>
    <t>LỢI NHUẬN KỲ VỌNG/THÁNG</t>
  </si>
  <si>
    <t>TẠI ĐÂY &gt;&gt;</t>
  </si>
  <si>
    <t>* Xem bảng phân tích điểm hòa vốn</t>
  </si>
  <si>
    <t>Bảo vệ</t>
  </si>
  <si>
    <t>Thuế khoán</t>
  </si>
  <si>
    <t>Máy lạnh</t>
  </si>
  <si>
    <t>Tủ treo tường</t>
  </si>
  <si>
    <t>Internet + K+</t>
  </si>
  <si>
    <t>Camera</t>
  </si>
  <si>
    <t>Công xây dựng</t>
  </si>
  <si>
    <t>Có khấu hao</t>
  </si>
  <si>
    <t>Không khấu hao</t>
  </si>
  <si>
    <t>DỮ LIỆU BIỂU ĐỒ 01</t>
  </si>
  <si>
    <t>DỮ LIỆU BIỂU ĐỒ 02</t>
  </si>
  <si>
    <t>ĐỊNH PHÍ (F)</t>
  </si>
  <si>
    <t>Giá bán TB (P)</t>
  </si>
  <si>
    <t>Điểm hòa vốn</t>
  </si>
  <si>
    <t>Tháng</t>
  </si>
  <si>
    <t>Ngày</t>
  </si>
  <si>
    <t>DL ĐIỂM HÒA VỐN</t>
  </si>
  <si>
    <t>Sản lượng (ly) 02</t>
  </si>
  <si>
    <t>Doanh thu (VNĐ) 02</t>
  </si>
  <si>
    <t>Doanh thu (VNĐ) 01</t>
  </si>
  <si>
    <t>Sản lượng (ly) 01</t>
  </si>
  <si>
    <t>Lợi nhuận ròng</t>
  </si>
  <si>
    <r>
      <rPr>
        <b/>
        <u/>
        <sz val="11"/>
        <color theme="1"/>
        <rFont val="Calibri"/>
        <family val="2"/>
        <scheme val="minor"/>
      </rPr>
      <t>BIỂU ĐỒ 1</t>
    </r>
    <r>
      <rPr>
        <b/>
        <sz val="11"/>
        <color theme="1"/>
        <rFont val="Calibri"/>
        <family val="2"/>
        <scheme val="minor"/>
      </rPr>
      <t>: ĐIỂM HÒA VỐN CÓ KHẤU HAO ĐẦU TƯ BAN ĐẦU (01)</t>
    </r>
  </si>
  <si>
    <r>
      <rPr>
        <b/>
        <u/>
        <sz val="11"/>
        <color theme="1"/>
        <rFont val="Calibri"/>
        <family val="2"/>
        <scheme val="minor"/>
      </rPr>
      <t>BIỂU ĐỒ 2</t>
    </r>
    <r>
      <rPr>
        <b/>
        <sz val="11"/>
        <color theme="1"/>
        <rFont val="Calibri"/>
        <family val="2"/>
        <scheme val="minor"/>
      </rPr>
      <t>: ĐIỂM HÒA VỐN KHÔNG KHẤU HAO ĐẦU TƯ BAN ĐẦU (02)</t>
    </r>
  </si>
  <si>
    <t>Sản lượng kỳ vọng</t>
  </si>
  <si>
    <t>Sản lượng theo LN kỳ vọng</t>
  </si>
  <si>
    <t>Doanh thu kỳ vọng</t>
  </si>
  <si>
    <t>Doanh thu theo LN kỳ vọng</t>
  </si>
  <si>
    <t>Lợi nhuận kỳ vọng</t>
  </si>
  <si>
    <t>Lợi nhuận theo SL kỳ vọng</t>
  </si>
  <si>
    <t>Ốp alu</t>
  </si>
  <si>
    <t>Thạch cao</t>
  </si>
  <si>
    <t>Tivi</t>
  </si>
  <si>
    <t>Bảng hiệu, hộp đèn</t>
  </si>
  <si>
    <t>Máy xay sinh tố 2 cối</t>
  </si>
  <si>
    <t>Dụng cụ + Nguyên vật liệu</t>
  </si>
  <si>
    <t>Đồng phục</t>
  </si>
  <si>
    <t>Phần mềm tính tiền</t>
  </si>
  <si>
    <t>Máy in bill</t>
  </si>
  <si>
    <t>Két tiền</t>
  </si>
  <si>
    <t>Loa + Amply</t>
  </si>
  <si>
    <t>Mặt đá quầy bar</t>
  </si>
  <si>
    <t>Vẽ tranh tường</t>
  </si>
  <si>
    <t>Máy chiếu</t>
  </si>
  <si>
    <t>Sơn nước</t>
  </si>
  <si>
    <t>Toilet</t>
  </si>
  <si>
    <t>Cửa cuốn</t>
  </si>
  <si>
    <t>Phun sương</t>
  </si>
  <si>
    <t>Phí duy trì TH</t>
  </si>
  <si>
    <t>Lợi nhuận kỳ vọng sau cùng</t>
  </si>
  <si>
    <t>Chi phí vận hành chung</t>
  </si>
  <si>
    <t>LN theo SL kỳ vọng sau cùng</t>
  </si>
  <si>
    <t>LN sau cùng</t>
  </si>
  <si>
    <t>4./ PHÍ NHƯỢNG QUYỀN</t>
  </si>
  <si>
    <t>5./ INTERNET</t>
  </si>
  <si>
    <t>7./ KHÁC</t>
  </si>
  <si>
    <t>Quạt hút</t>
  </si>
  <si>
    <t>Đèn trang trí</t>
  </si>
  <si>
    <t>Bồn rửa ly + Kệ ly + …</t>
  </si>
  <si>
    <t xml:space="preserve">TẠI ĐÂY &gt;&gt;
</t>
  </si>
  <si>
    <t>Bảng lương</t>
  </si>
  <si>
    <t>* Tổng Lương</t>
  </si>
  <si>
    <t>6./ ĐIỆN + NƯỚC</t>
  </si>
  <si>
    <t>XÂY DỰNG</t>
  </si>
  <si>
    <t>TRANG TRÍ</t>
  </si>
  <si>
    <t>QUẦY BAR</t>
  </si>
  <si>
    <t>KHÁC</t>
  </si>
  <si>
    <t>Thuê theo tháng</t>
  </si>
  <si>
    <t>BIẾN PHÍ ĐƠN VỊ (V)</t>
  </si>
  <si>
    <t>BẢNG KÊ CHI TIẾT CHI PHÍ (VNĐ)</t>
  </si>
  <si>
    <t>VỚI SẢN LƯỢNG LY/NGÀY:</t>
  </si>
  <si>
    <t>Biểu đồ 1 -  Thu hồi vốn sau (Tháng):</t>
  </si>
  <si>
    <t>Biểu đồ 2 -  Thu hồi vốn sau (Tháng):</t>
  </si>
  <si>
    <t xml:space="preserve"> SẢN LƯỢNG KỲ VỌNG THEO BIỂU ĐỒ 02</t>
  </si>
  <si>
    <t xml:space="preserve"> SẢN LƯỢNG KỲ VỌNG THEO BIỂU ĐỒ 01</t>
  </si>
  <si>
    <t>Sản lượng kỳ vọng (Ly/ngày)</t>
  </si>
  <si>
    <t>Định mức trên giá bán (%)</t>
  </si>
  <si>
    <t>CÔNG TY CỔ PHẦN THẾ GIỚI PHÂN PHỐI</t>
  </si>
  <si>
    <t>ĐC: 53 Thành Thái, Phường 14, Quận 10, Tp. HCM.</t>
  </si>
  <si>
    <t>E: info@thegioiphanphoi.com - W: thegioiphanphoi.com.</t>
  </si>
  <si>
    <t>Tel: 08 386 384 22 – 08 224 529 08. Fax : 08 3868 2545.</t>
  </si>
  <si>
    <r>
      <rPr>
        <b/>
        <sz val="11"/>
        <color theme="1"/>
        <rFont val="Calibri"/>
        <family val="2"/>
        <scheme val="minor"/>
      </rPr>
      <t>Chúng tôi cung giải pháp toàn diện cho quán cà phê của Bạn.</t>
    </r>
    <r>
      <rPr>
        <sz val="11"/>
        <color theme="1"/>
        <rFont val="Calibri"/>
        <family val="2"/>
        <scheme val="minor"/>
      </rPr>
      <t xml:space="preserve">
</t>
    </r>
    <r>
      <rPr>
        <b/>
        <sz val="11"/>
        <color theme="1"/>
        <rFont val="Calibri"/>
        <family val="2"/>
        <scheme val="minor"/>
      </rPr>
      <t>[+]</t>
    </r>
    <r>
      <rPr>
        <sz val="11"/>
        <color theme="1"/>
        <rFont val="Calibri"/>
        <family val="2"/>
        <scheme val="minor"/>
      </rPr>
      <t xml:space="preserve"> Cà phê phin.
</t>
    </r>
    <r>
      <rPr>
        <b/>
        <sz val="11"/>
        <color theme="1"/>
        <rFont val="Calibri"/>
        <family val="2"/>
        <scheme val="minor"/>
      </rPr>
      <t>[+]</t>
    </r>
    <r>
      <rPr>
        <sz val="11"/>
        <color theme="1"/>
        <rFont val="Calibri"/>
        <family val="2"/>
        <scheme val="minor"/>
      </rPr>
      <t xml:space="preserve"> Cà phê hạt.
</t>
    </r>
    <r>
      <rPr>
        <b/>
        <sz val="11"/>
        <color theme="1"/>
        <rFont val="Calibri"/>
        <family val="2"/>
        <scheme val="minor"/>
      </rPr>
      <t>[+]</t>
    </r>
    <r>
      <rPr>
        <sz val="11"/>
        <color theme="1"/>
        <rFont val="Calibri"/>
        <family val="2"/>
        <scheme val="minor"/>
      </rPr>
      <t xml:space="preserve"> Máy pha cà phê.
</t>
    </r>
    <r>
      <rPr>
        <b/>
        <sz val="11"/>
        <color theme="1"/>
        <rFont val="Calibri"/>
        <family val="2"/>
        <scheme val="minor"/>
      </rPr>
      <t xml:space="preserve">[+] </t>
    </r>
    <r>
      <rPr>
        <sz val="11"/>
        <color theme="1"/>
        <rFont val="Calibri"/>
        <family val="2"/>
        <scheme val="minor"/>
      </rPr>
      <t xml:space="preserve">Các sản phẩm phụ trợ: Trà đá, dù che, khăn ướt, bao muỗng đũa, đường gói nhỏ,…
</t>
    </r>
    <r>
      <rPr>
        <b/>
        <sz val="11"/>
        <color theme="1"/>
        <rFont val="Calibri"/>
        <family val="2"/>
        <scheme val="minor"/>
      </rPr>
      <t>[+]</t>
    </r>
    <r>
      <rPr>
        <sz val="11"/>
        <color theme="1"/>
        <rFont val="Calibri"/>
        <family val="2"/>
        <scheme val="minor"/>
      </rPr>
      <t xml:space="preserve"> Phân phối: Cà phê Trung Nguyên, Sữa Ngôi sao Phương Nam, trà Lipton,...</t>
    </r>
  </si>
  <si>
    <r>
      <rPr>
        <b/>
        <sz val="12"/>
        <color theme="1"/>
        <rFont val="Calibri"/>
        <family val="2"/>
        <scheme val="minor"/>
      </rPr>
      <t xml:space="preserve">HOTLINE: </t>
    </r>
    <r>
      <rPr>
        <b/>
        <sz val="12"/>
        <color rgb="FFFF0000"/>
        <rFont val="Calibri"/>
        <family val="2"/>
        <scheme val="minor"/>
      </rPr>
      <t>0966 077 088 - 0966 001 002</t>
    </r>
  </si>
  <si>
    <t>[+] VIVA STAR COFFEE</t>
  </si>
  <si>
    <t>[+] NGUYÊN COFFEE</t>
  </si>
  <si>
    <t>[+] HỆ THỐNG NHƯỢNG QUYỀN VIVA STAR</t>
  </si>
  <si>
    <t>HOTLINE TƯ VẤN:</t>
  </si>
  <si>
    <r>
      <t xml:space="preserve">- Cà phê: </t>
    </r>
    <r>
      <rPr>
        <b/>
        <sz val="11"/>
        <color rgb="FFFF0000"/>
        <rFont val="Calibri"/>
        <family val="2"/>
        <scheme val="minor"/>
      </rPr>
      <t>0966 077 088</t>
    </r>
    <r>
      <rPr>
        <sz val="11"/>
        <color theme="1"/>
        <rFont val="Calibri"/>
        <family val="2"/>
        <scheme val="minor"/>
      </rPr>
      <t xml:space="preserve"> (Ms Thủy)</t>
    </r>
  </si>
  <si>
    <r>
      <t>- Máy pha cà phê:</t>
    </r>
    <r>
      <rPr>
        <sz val="11"/>
        <color rgb="FFFF0000"/>
        <rFont val="Calibri"/>
        <family val="2"/>
        <scheme val="minor"/>
      </rPr>
      <t xml:space="preserve"> </t>
    </r>
    <r>
      <rPr>
        <b/>
        <sz val="11"/>
        <color rgb="FFFF0000"/>
        <rFont val="Calibri"/>
        <family val="2"/>
        <scheme val="minor"/>
      </rPr>
      <t>0903 897 629</t>
    </r>
    <r>
      <rPr>
        <sz val="11"/>
        <color theme="1"/>
        <rFont val="Calibri"/>
        <family val="2"/>
        <scheme val="minor"/>
      </rPr>
      <t xml:space="preserve"> (Mr Thạnh)</t>
    </r>
  </si>
  <si>
    <r>
      <t xml:space="preserve">- Sản phẩm khác: </t>
    </r>
    <r>
      <rPr>
        <b/>
        <sz val="11"/>
        <color rgb="FFFF0000"/>
        <rFont val="Calibri"/>
        <family val="2"/>
        <scheme val="minor"/>
      </rPr>
      <t>0939 179 679</t>
    </r>
    <r>
      <rPr>
        <sz val="11"/>
        <color theme="1"/>
        <rFont val="Calibri"/>
        <family val="2"/>
        <scheme val="minor"/>
      </rPr>
      <t xml:space="preserve"> (Mr Nhàn)</t>
    </r>
  </si>
  <si>
    <r>
      <t xml:space="preserve">- Nhượng quyền: </t>
    </r>
    <r>
      <rPr>
        <b/>
        <sz val="11"/>
        <color rgb="FFFF0000"/>
        <rFont val="Calibri"/>
        <family val="2"/>
        <scheme val="minor"/>
      </rPr>
      <t>0966 077 088</t>
    </r>
    <r>
      <rPr>
        <sz val="11"/>
        <color theme="1"/>
        <rFont val="Calibri"/>
        <family val="2"/>
        <scheme val="minor"/>
      </rPr>
      <t xml:space="preserve"> (Ms Thủy)</t>
    </r>
  </si>
  <si>
    <t>[+] DANH TRÀ NGUYÊN</t>
  </si>
  <si>
    <t>HỆ THỐNG NHƯỢNG QUYỀN VIVA STAR COFFEE</t>
  </si>
  <si>
    <t>Hiện nay, hệ thống VIVA STAR COFFEE theo mô hình mới với nét riêng biệt đã in dấu với những tín đồ cà phê khó tính nhất. Đến với VIVA STAR COFFEE không chỉ trải nghiệm trong những không gian mới mà ở đó khách hàng được chia sẻ, đồng cảm và minh chứng cho một tinh thần cà phê mới.</t>
  </si>
  <si>
    <t>[+] Web: www.vivastarcoffee.com</t>
  </si>
  <si>
    <r>
      <t xml:space="preserve">[+] Hotline: </t>
    </r>
    <r>
      <rPr>
        <b/>
        <sz val="11"/>
        <color rgb="FFFF0000"/>
        <rFont val="Calibri"/>
        <family val="2"/>
        <scheme val="minor"/>
      </rPr>
      <t>0966 077 088</t>
    </r>
    <r>
      <rPr>
        <b/>
        <sz val="11"/>
        <color theme="1"/>
        <rFont val="Calibri"/>
        <family val="2"/>
        <scheme val="minor"/>
      </rPr>
      <t xml:space="preserve"> (Ms Thủy)</t>
    </r>
  </si>
  <si>
    <t>[+] Fb: www.facebook.com/vivastarcoffee</t>
  </si>
  <si>
    <t>THƯƠNG HIỆU CỦA CHÚNG TÔI</t>
  </si>
  <si>
    <t>BẢNG PHÂN TÍCH ĐIỂM HÒA VỐN HOẠT ĐỘNG KINH DOANH CÀ PHÊ (Theo tháng)</t>
  </si>
  <si>
    <t>Biểu đồ 01</t>
  </si>
  <si>
    <t>Biểu đồ 02</t>
  </si>
  <si>
    <t>Kỳ vọng</t>
  </si>
  <si>
    <t>CÀ PHÊ MÁY (ESPRESSO)</t>
  </si>
  <si>
    <r>
      <t xml:space="preserve">Chúng tôi phân phối các dòng máy chuyên nghiệp và thông dụng nhất hiện nay như: Máy pha cà phê Delonghi, máy pha cà phê Saeco, máy pha cà phê GaGGia, máy pha cà phê Wega, máy pha cà phê FAEMA, máy pha cà phê Grimac, máy pha cà phê LaCimBali,... uy tín, giá cả hợp lý, tư vấn tận tình, lắp đặt chuyên nghiệp... Dịch vụ sau bán hàng chất lượng hàng đầu Vệt Nam.
</t>
    </r>
    <r>
      <rPr>
        <b/>
        <sz val="11"/>
        <color theme="1"/>
        <rFont val="Calibri"/>
        <family val="2"/>
        <scheme val="minor"/>
      </rPr>
      <t xml:space="preserve">* MỌI CHI TIẾT XIN LIÊN HỆ: </t>
    </r>
    <r>
      <rPr>
        <b/>
        <sz val="12"/>
        <color rgb="FFFF0000"/>
        <rFont val="Calibri"/>
        <family val="2"/>
        <scheme val="minor"/>
      </rPr>
      <t>0903 897 629</t>
    </r>
    <r>
      <rPr>
        <b/>
        <sz val="11"/>
        <color theme="1"/>
        <rFont val="Calibri"/>
        <family val="2"/>
        <scheme val="minor"/>
      </rPr>
      <t xml:space="preserve"> (Mr Thạnh).
* SHOWROOM: 53 Thành Thái, Phường 14, Quận 10, Tp. Hồ Chí Minh.
* WEB: www.thegioiphanphoi.com</t>
    </r>
  </si>
  <si>
    <t>CHÚC BẠN KINH DOANH THÀNH CÔNG!</t>
  </si>
  <si>
    <t>Tổng chi phí xây dựng</t>
  </si>
  <si>
    <t>Phân bổ trong (Năm)</t>
  </si>
  <si>
    <t>Phân cho từng tháng</t>
  </si>
  <si>
    <t>Mọi thắc mắc về bảng tính vui lòng liên hệ: 0976 186 404 (Mr Sang)</t>
  </si>
  <si>
    <r>
      <t xml:space="preserve">- </t>
    </r>
    <r>
      <rPr>
        <b/>
        <u/>
        <sz val="11"/>
        <color rgb="FFC00000"/>
        <rFont val="Calibri"/>
        <family val="2"/>
        <scheme val="minor"/>
      </rPr>
      <t>Chú ý</t>
    </r>
    <r>
      <rPr>
        <b/>
        <sz val="11"/>
        <color rgb="FFC00000"/>
        <rFont val="Calibri"/>
        <family val="2"/>
        <scheme val="minor"/>
      </rPr>
      <t>:</t>
    </r>
    <r>
      <rPr>
        <sz val="11"/>
        <color rgb="FFC00000"/>
        <rFont val="Calibri"/>
        <family val="2"/>
        <scheme val="minor"/>
      </rPr>
      <t xml:space="preserve"> Chỉ nhập liệu ô màu đỏ
- Để chỉnh số liệu qua sheet chi phí
- Lập bảng tính: </t>
    </r>
    <r>
      <rPr>
        <b/>
        <sz val="11"/>
        <color rgb="FF002060"/>
        <rFont val="Calibri"/>
        <family val="2"/>
        <scheme val="minor"/>
      </rPr>
      <t>Phạm Gia Trang</t>
    </r>
  </si>
  <si>
    <t>* Không nhập liệu các ô chứa công thức màu xanh.</t>
  </si>
</sst>
</file>

<file path=xl/styles.xml><?xml version="1.0" encoding="utf-8"?>
<styleSheet xmlns="http://schemas.openxmlformats.org/spreadsheetml/2006/main">
  <numFmts count="3">
    <numFmt numFmtId="164" formatCode="#,##0.0"/>
    <numFmt numFmtId="165" formatCode="#,##0.0000000"/>
    <numFmt numFmtId="166" formatCode="#,##0.000000000"/>
  </numFmts>
  <fonts count="25">
    <font>
      <sz val="11"/>
      <color theme="1"/>
      <name val="Calibri"/>
      <family val="2"/>
      <scheme val="minor"/>
    </font>
    <font>
      <b/>
      <sz val="11"/>
      <color theme="1"/>
      <name val="Calibri"/>
      <family val="2"/>
      <scheme val="minor"/>
    </font>
    <font>
      <sz val="11"/>
      <color theme="0"/>
      <name val="Calibri"/>
      <family val="2"/>
      <scheme val="minor"/>
    </font>
    <font>
      <b/>
      <sz val="11"/>
      <color theme="0"/>
      <name val="Calibri"/>
      <family val="2"/>
      <scheme val="minor"/>
    </font>
    <font>
      <b/>
      <u/>
      <sz val="11"/>
      <color theme="1"/>
      <name val="Calibri"/>
      <family val="2"/>
      <scheme val="minor"/>
    </font>
    <font>
      <u/>
      <sz val="12.65"/>
      <color theme="10"/>
      <name val="Calibri"/>
      <family val="2"/>
    </font>
    <font>
      <sz val="11"/>
      <color rgb="FFC00000"/>
      <name val="Calibri"/>
      <family val="2"/>
      <scheme val="minor"/>
    </font>
    <font>
      <sz val="11"/>
      <color rgb="FFFA7D00"/>
      <name val="Calibri"/>
      <family val="2"/>
      <scheme val="minor"/>
    </font>
    <font>
      <b/>
      <sz val="11"/>
      <color rgb="FF006600"/>
      <name val="Calibri"/>
      <family val="2"/>
      <scheme val="minor"/>
    </font>
    <font>
      <b/>
      <sz val="13"/>
      <color rgb="FF006600"/>
      <name val="Calibri"/>
      <family val="2"/>
      <scheme val="minor"/>
    </font>
    <font>
      <b/>
      <sz val="11"/>
      <color rgb="FFC00000"/>
      <name val="Calibri"/>
      <family val="2"/>
      <scheme val="minor"/>
    </font>
    <font>
      <b/>
      <sz val="9"/>
      <color indexed="81"/>
      <name val="Tahoma"/>
      <family val="2"/>
    </font>
    <font>
      <b/>
      <sz val="11"/>
      <color rgb="FF1860F0"/>
      <name val="Calibri"/>
      <family val="2"/>
    </font>
    <font>
      <sz val="32"/>
      <color theme="1"/>
      <name val="Calibri"/>
      <family val="2"/>
      <scheme val="minor"/>
    </font>
    <font>
      <b/>
      <u/>
      <sz val="11"/>
      <color rgb="FFC00000"/>
      <name val="Calibri"/>
      <family val="2"/>
      <scheme val="minor"/>
    </font>
    <font>
      <sz val="11"/>
      <color rgb="FFFF0000"/>
      <name val="Calibri"/>
      <family val="2"/>
      <scheme val="minor"/>
    </font>
    <font>
      <b/>
      <sz val="11"/>
      <color rgb="FFFF0000"/>
      <name val="Calibri"/>
      <family val="2"/>
      <scheme val="minor"/>
    </font>
    <font>
      <b/>
      <sz val="12"/>
      <color rgb="FFFF0000"/>
      <name val="Calibri"/>
      <family val="2"/>
      <scheme val="minor"/>
    </font>
    <font>
      <b/>
      <sz val="12"/>
      <color theme="1"/>
      <name val="Calibri"/>
      <family val="2"/>
      <scheme val="minor"/>
    </font>
    <font>
      <b/>
      <sz val="11"/>
      <color theme="1" tint="4.9989318521683403E-2"/>
      <name val="Calibri"/>
      <family val="2"/>
      <scheme val="minor"/>
    </font>
    <font>
      <b/>
      <sz val="11"/>
      <color rgb="FF002060"/>
      <name val="Calibri"/>
      <family val="2"/>
      <scheme val="minor"/>
    </font>
    <font>
      <b/>
      <sz val="18"/>
      <color rgb="FF006600"/>
      <name val="Calibri"/>
      <family val="2"/>
      <scheme val="minor"/>
    </font>
    <font>
      <i/>
      <sz val="11"/>
      <color theme="1"/>
      <name val="Calibri"/>
      <family val="2"/>
      <scheme val="minor"/>
    </font>
    <font>
      <sz val="11"/>
      <color rgb="FF006600"/>
      <name val="Calibri"/>
      <family val="2"/>
      <scheme val="minor"/>
    </font>
    <font>
      <b/>
      <sz val="11"/>
      <name val="Calibri"/>
      <family val="2"/>
      <scheme val="minor"/>
    </font>
  </fonts>
  <fills count="8">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006600"/>
        <bgColor indexed="64"/>
      </patternFill>
    </fill>
  </fills>
  <borders count="36">
    <border>
      <left/>
      <right/>
      <top/>
      <bottom/>
      <diagonal/>
    </border>
    <border>
      <left/>
      <right/>
      <top/>
      <bottom style="double">
        <color rgb="FFFF8001"/>
      </bottom>
      <diagonal/>
    </border>
    <border>
      <left/>
      <right/>
      <top/>
      <bottom style="double">
        <color rgb="FF006600"/>
      </bottom>
      <diagonal/>
    </border>
    <border>
      <left/>
      <right/>
      <top/>
      <bottom style="thick">
        <color rgb="FF006600"/>
      </bottom>
      <diagonal/>
    </border>
    <border>
      <left/>
      <right/>
      <top/>
      <bottom style="medium">
        <color rgb="FFC00000"/>
      </bottom>
      <diagonal/>
    </border>
    <border>
      <left/>
      <right/>
      <top/>
      <bottom style="medium">
        <color rgb="FF006600"/>
      </bottom>
      <diagonal/>
    </border>
    <border>
      <left/>
      <right style="dashed">
        <color theme="1"/>
      </right>
      <top/>
      <bottom/>
      <diagonal/>
    </border>
    <border>
      <left style="dashed">
        <color theme="1"/>
      </left>
      <right style="dashed">
        <color theme="1"/>
      </right>
      <top/>
      <bottom/>
      <diagonal/>
    </border>
    <border>
      <left style="dashed">
        <color theme="1"/>
      </left>
      <right/>
      <top/>
      <bottom/>
      <diagonal/>
    </border>
    <border>
      <left/>
      <right style="dashed">
        <color theme="1"/>
      </right>
      <top/>
      <bottom style="dashed">
        <color theme="1"/>
      </bottom>
      <diagonal/>
    </border>
    <border>
      <left style="dashed">
        <color theme="1"/>
      </left>
      <right style="dashed">
        <color theme="1"/>
      </right>
      <top/>
      <bottom style="dashed">
        <color theme="1"/>
      </bottom>
      <diagonal/>
    </border>
    <border>
      <left style="dashed">
        <color theme="1"/>
      </left>
      <right/>
      <top/>
      <bottom style="dashed">
        <color theme="1"/>
      </bottom>
      <diagonal/>
    </border>
    <border>
      <left/>
      <right style="dashed">
        <color theme="1"/>
      </right>
      <top style="medium">
        <color rgb="FF006600"/>
      </top>
      <bottom/>
      <diagonal/>
    </border>
    <border>
      <left style="dashed">
        <color theme="1"/>
      </left>
      <right style="dashed">
        <color theme="1"/>
      </right>
      <top style="medium">
        <color rgb="FF006600"/>
      </top>
      <bottom/>
      <diagonal/>
    </border>
    <border>
      <left style="dashed">
        <color theme="1"/>
      </left>
      <right/>
      <top style="medium">
        <color rgb="FF006600"/>
      </top>
      <bottom/>
      <diagonal/>
    </border>
    <border>
      <left/>
      <right/>
      <top style="medium">
        <color rgb="FFC00000"/>
      </top>
      <bottom style="hair">
        <color rgb="FF006600"/>
      </bottom>
      <diagonal/>
    </border>
    <border>
      <left/>
      <right/>
      <top style="hair">
        <color rgb="FF006600"/>
      </top>
      <bottom style="double">
        <color rgb="FF006600"/>
      </bottom>
      <diagonal/>
    </border>
    <border>
      <left/>
      <right/>
      <top style="medium">
        <color rgb="FFC00000"/>
      </top>
      <bottom/>
      <diagonal/>
    </border>
    <border>
      <left/>
      <right/>
      <top/>
      <bottom style="hair">
        <color auto="1"/>
      </bottom>
      <diagonal/>
    </border>
    <border>
      <left/>
      <right/>
      <top style="medium">
        <color rgb="FF006600"/>
      </top>
      <bottom style="double">
        <color theme="1"/>
      </bottom>
      <diagonal/>
    </border>
    <border>
      <left/>
      <right style="hair">
        <color theme="1"/>
      </right>
      <top style="double">
        <color theme="1"/>
      </top>
      <bottom/>
      <diagonal/>
    </border>
    <border>
      <left style="hair">
        <color theme="1"/>
      </left>
      <right style="hair">
        <color theme="1"/>
      </right>
      <top style="double">
        <color theme="1"/>
      </top>
      <bottom/>
      <diagonal/>
    </border>
    <border>
      <left style="hair">
        <color theme="1"/>
      </left>
      <right/>
      <top style="double">
        <color theme="1"/>
      </top>
      <bottom/>
      <diagonal/>
    </border>
    <border>
      <left/>
      <right style="hair">
        <color theme="1"/>
      </right>
      <top/>
      <bottom/>
      <diagonal/>
    </border>
    <border>
      <left style="hair">
        <color theme="1"/>
      </left>
      <right style="hair">
        <color theme="1"/>
      </right>
      <top/>
      <bottom/>
      <diagonal/>
    </border>
    <border>
      <left style="hair">
        <color theme="1"/>
      </left>
      <right/>
      <top/>
      <bottom/>
      <diagonal/>
    </border>
    <border>
      <left/>
      <right/>
      <top/>
      <bottom style="double">
        <color rgb="FFFF0000"/>
      </bottom>
      <diagonal/>
    </border>
    <border>
      <left/>
      <right/>
      <top/>
      <bottom style="double">
        <color rgb="FF1860F0"/>
      </bottom>
      <diagonal/>
    </border>
    <border>
      <left/>
      <right/>
      <top/>
      <bottom style="medium">
        <color auto="1"/>
      </bottom>
      <diagonal/>
    </border>
    <border>
      <left/>
      <right/>
      <top style="double">
        <color rgb="FF006600"/>
      </top>
      <bottom/>
      <diagonal/>
    </border>
    <border>
      <left/>
      <right/>
      <top style="medium">
        <color rgb="FFC00000"/>
      </top>
      <bottom style="hair">
        <color theme="1"/>
      </bottom>
      <diagonal/>
    </border>
    <border>
      <left/>
      <right/>
      <top style="hair">
        <color theme="1"/>
      </top>
      <bottom/>
      <diagonal/>
    </border>
    <border>
      <left/>
      <right/>
      <top style="double">
        <color rgb="FF1860F0"/>
      </top>
      <bottom/>
      <diagonal/>
    </border>
    <border>
      <left/>
      <right style="hair">
        <color auto="1"/>
      </right>
      <top/>
      <bottom/>
      <diagonal/>
    </border>
    <border>
      <left style="hair">
        <color auto="1"/>
      </left>
      <right style="hair">
        <color auto="1"/>
      </right>
      <top/>
      <bottom/>
      <diagonal/>
    </border>
    <border>
      <left style="hair">
        <color auto="1"/>
      </left>
      <right/>
      <top/>
      <bottom/>
      <diagonal/>
    </border>
  </borders>
  <cellStyleXfs count="3">
    <xf numFmtId="0" fontId="0" fillId="0" borderId="0"/>
    <xf numFmtId="0" fontId="5" fillId="0" borderId="0" applyNumberFormat="0" applyFill="0" applyBorder="0" applyAlignment="0" applyProtection="0">
      <alignment vertical="top"/>
      <protection locked="0"/>
    </xf>
    <xf numFmtId="0" fontId="7" fillId="0" borderId="1" applyNumberFormat="0" applyFill="0" applyAlignment="0" applyProtection="0"/>
  </cellStyleXfs>
  <cellXfs count="161">
    <xf numFmtId="0" fontId="0" fillId="0" borderId="0" xfId="0"/>
    <xf numFmtId="3" fontId="0" fillId="0" borderId="0" xfId="0" applyNumberFormat="1" applyFont="1" applyAlignment="1" applyProtection="1">
      <alignment horizontal="right"/>
      <protection locked="0"/>
    </xf>
    <xf numFmtId="3" fontId="0" fillId="3" borderId="0" xfId="0" applyNumberFormat="1" applyFont="1" applyFill="1" applyAlignment="1" applyProtection="1">
      <alignment horizontal="right"/>
      <protection locked="0"/>
    </xf>
    <xf numFmtId="3" fontId="0" fillId="3" borderId="0" xfId="0" applyNumberFormat="1" applyFont="1" applyFill="1" applyBorder="1" applyAlignment="1" applyProtection="1">
      <alignment horizontal="right"/>
      <protection locked="0"/>
    </xf>
    <xf numFmtId="3" fontId="2" fillId="3" borderId="0" xfId="0" applyNumberFormat="1" applyFont="1" applyFill="1" applyBorder="1" applyProtection="1">
      <protection locked="0"/>
    </xf>
    <xf numFmtId="3" fontId="3" fillId="2" borderId="2" xfId="2" applyNumberFormat="1" applyFont="1" applyFill="1" applyBorder="1" applyProtection="1">
      <protection locked="0"/>
    </xf>
    <xf numFmtId="3" fontId="3" fillId="2" borderId="2" xfId="0" applyNumberFormat="1" applyFont="1" applyFill="1" applyBorder="1" applyProtection="1">
      <protection locked="0"/>
    </xf>
    <xf numFmtId="3" fontId="8" fillId="3" borderId="2" xfId="0" applyNumberFormat="1" applyFont="1" applyFill="1" applyBorder="1" applyAlignment="1" applyProtection="1">
      <protection locked="0"/>
    </xf>
    <xf numFmtId="3" fontId="8" fillId="3" borderId="2" xfId="0" applyNumberFormat="1" applyFont="1" applyFill="1" applyBorder="1" applyProtection="1">
      <protection locked="0"/>
    </xf>
    <xf numFmtId="3" fontId="0" fillId="3" borderId="0" xfId="0" applyNumberFormat="1" applyFill="1" applyBorder="1" applyProtection="1">
      <protection locked="0"/>
    </xf>
    <xf numFmtId="3" fontId="4" fillId="3" borderId="0" xfId="0" applyNumberFormat="1" applyFont="1" applyFill="1" applyBorder="1" applyAlignment="1" applyProtection="1">
      <alignment horizontal="right"/>
      <protection locked="0"/>
    </xf>
    <xf numFmtId="3" fontId="6" fillId="3" borderId="0" xfId="0" quotePrefix="1" applyNumberFormat="1" applyFont="1" applyFill="1" applyProtection="1">
      <protection locked="0"/>
    </xf>
    <xf numFmtId="3" fontId="0" fillId="3" borderId="0" xfId="0" applyNumberFormat="1" applyFill="1" applyProtection="1">
      <protection locked="0"/>
    </xf>
    <xf numFmtId="3" fontId="4" fillId="3" borderId="0" xfId="0" applyNumberFormat="1" applyFont="1" applyFill="1" applyBorder="1" applyAlignment="1" applyProtection="1">
      <protection locked="0"/>
    </xf>
    <xf numFmtId="3" fontId="0" fillId="3" borderId="0" xfId="0" applyNumberFormat="1" applyFill="1" applyBorder="1" applyAlignment="1" applyProtection="1">
      <protection locked="0"/>
    </xf>
    <xf numFmtId="3" fontId="0" fillId="3" borderId="0" xfId="0" quotePrefix="1" applyNumberFormat="1" applyFill="1" applyBorder="1" applyAlignment="1" applyProtection="1">
      <alignment horizontal="right"/>
      <protection locked="0"/>
    </xf>
    <xf numFmtId="3" fontId="0" fillId="4" borderId="0" xfId="0" applyNumberFormat="1" applyFont="1" applyFill="1" applyBorder="1" applyAlignment="1" applyProtection="1">
      <alignment horizontal="right"/>
      <protection locked="0"/>
    </xf>
    <xf numFmtId="3" fontId="0" fillId="4" borderId="0" xfId="0" applyNumberFormat="1" applyFont="1" applyFill="1" applyAlignment="1" applyProtection="1">
      <alignment horizontal="right"/>
      <protection locked="0"/>
    </xf>
    <xf numFmtId="3" fontId="10" fillId="3" borderId="5" xfId="0" applyNumberFormat="1" applyFont="1" applyFill="1" applyBorder="1" applyAlignment="1" applyProtection="1">
      <protection locked="0"/>
    </xf>
    <xf numFmtId="3" fontId="10" fillId="3" borderId="5" xfId="0" applyNumberFormat="1" applyFont="1" applyFill="1" applyBorder="1" applyProtection="1">
      <protection locked="0"/>
    </xf>
    <xf numFmtId="3" fontId="0" fillId="5" borderId="0" xfId="0" applyNumberFormat="1" applyFill="1" applyProtection="1">
      <protection locked="0"/>
    </xf>
    <xf numFmtId="3" fontId="3" fillId="2" borderId="30" xfId="0" applyNumberFormat="1" applyFont="1" applyFill="1" applyBorder="1" applyProtection="1">
      <protection locked="0"/>
    </xf>
    <xf numFmtId="3" fontId="3" fillId="2" borderId="31" xfId="0" applyNumberFormat="1" applyFont="1" applyFill="1" applyBorder="1" applyProtection="1">
      <protection locked="0"/>
    </xf>
    <xf numFmtId="3" fontId="0" fillId="3" borderId="0" xfId="0" applyNumberFormat="1" applyFont="1" applyFill="1" applyBorder="1" applyProtection="1">
      <protection locked="0"/>
    </xf>
    <xf numFmtId="3" fontId="0" fillId="4" borderId="0" xfId="0" applyNumberFormat="1" applyFont="1" applyFill="1" applyBorder="1" applyAlignment="1" applyProtection="1">
      <protection hidden="1"/>
    </xf>
    <xf numFmtId="3" fontId="0" fillId="3" borderId="0" xfId="0" applyNumberFormat="1" applyFont="1" applyFill="1" applyAlignment="1" applyProtection="1">
      <protection hidden="1"/>
    </xf>
    <xf numFmtId="3" fontId="0" fillId="3" borderId="0" xfId="0" applyNumberFormat="1" applyFont="1" applyFill="1" applyAlignment="1" applyProtection="1">
      <alignment horizontal="right"/>
      <protection hidden="1"/>
    </xf>
    <xf numFmtId="3" fontId="0" fillId="3" borderId="0" xfId="0" applyNumberFormat="1" applyFont="1" applyFill="1" applyBorder="1" applyAlignment="1" applyProtection="1">
      <protection hidden="1"/>
    </xf>
    <xf numFmtId="3" fontId="0" fillId="4" borderId="0" xfId="0" applyNumberFormat="1" applyFont="1" applyFill="1" applyBorder="1" applyAlignment="1" applyProtection="1">
      <alignment horizontal="right"/>
      <protection hidden="1"/>
    </xf>
    <xf numFmtId="3" fontId="0" fillId="3" borderId="27" xfId="0" applyNumberFormat="1" applyFont="1" applyFill="1" applyBorder="1" applyAlignment="1" applyProtection="1">
      <protection hidden="1"/>
    </xf>
    <xf numFmtId="3" fontId="0" fillId="3" borderId="0" xfId="0" applyNumberFormat="1" applyFill="1" applyAlignment="1" applyProtection="1">
      <alignment horizontal="right"/>
      <protection hidden="1"/>
    </xf>
    <xf numFmtId="165" fontId="0" fillId="3" borderId="0" xfId="0" applyNumberFormat="1" applyFont="1" applyFill="1" applyAlignment="1" applyProtection="1">
      <alignment horizontal="right"/>
      <protection hidden="1"/>
    </xf>
    <xf numFmtId="166" fontId="0" fillId="3" borderId="0" xfId="0" applyNumberFormat="1" applyFont="1" applyFill="1" applyAlignment="1" applyProtection="1">
      <alignment horizontal="right"/>
      <protection hidden="1"/>
    </xf>
    <xf numFmtId="3" fontId="0" fillId="3" borderId="0" xfId="0" applyNumberFormat="1" applyFill="1" applyBorder="1" applyAlignment="1" applyProtection="1">
      <alignment wrapText="1"/>
      <protection hidden="1"/>
    </xf>
    <xf numFmtId="3" fontId="0" fillId="3" borderId="0" xfId="0" applyNumberFormat="1" applyFont="1" applyFill="1" applyBorder="1" applyAlignment="1" applyProtection="1">
      <alignment horizontal="right"/>
      <protection hidden="1"/>
    </xf>
    <xf numFmtId="3" fontId="0" fillId="3" borderId="26" xfId="0" applyNumberFormat="1" applyFont="1" applyFill="1" applyBorder="1" applyAlignment="1" applyProtection="1">
      <alignment horizontal="right"/>
      <protection hidden="1"/>
    </xf>
    <xf numFmtId="3" fontId="1" fillId="3" borderId="0" xfId="0" applyNumberFormat="1" applyFont="1" applyFill="1" applyBorder="1" applyAlignment="1" applyProtection="1">
      <alignment horizontal="center" vertical="center"/>
      <protection hidden="1"/>
    </xf>
    <xf numFmtId="3" fontId="10" fillId="3" borderId="4" xfId="0" applyNumberFormat="1" applyFont="1" applyFill="1" applyBorder="1" applyAlignment="1" applyProtection="1">
      <protection hidden="1"/>
    </xf>
    <xf numFmtId="3" fontId="10" fillId="3" borderId="4" xfId="0" applyNumberFormat="1" applyFont="1" applyFill="1" applyBorder="1" applyAlignment="1" applyProtection="1">
      <alignment horizontal="right"/>
      <protection hidden="1"/>
    </xf>
    <xf numFmtId="3" fontId="8" fillId="3" borderId="15" xfId="0" applyNumberFormat="1" applyFont="1" applyFill="1" applyBorder="1" applyAlignment="1" applyProtection="1">
      <alignment horizontal="right"/>
      <protection hidden="1"/>
    </xf>
    <xf numFmtId="3" fontId="1" fillId="3" borderId="0" xfId="0" applyNumberFormat="1" applyFont="1" applyFill="1" applyBorder="1" applyAlignment="1" applyProtection="1">
      <alignment horizontal="center"/>
      <protection hidden="1"/>
    </xf>
    <xf numFmtId="3" fontId="8" fillId="3" borderId="16" xfId="0" applyNumberFormat="1" applyFont="1" applyFill="1" applyBorder="1" applyAlignment="1" applyProtection="1">
      <alignment horizontal="right"/>
      <protection hidden="1"/>
    </xf>
    <xf numFmtId="3" fontId="0" fillId="3" borderId="0" xfId="0" applyNumberFormat="1" applyFont="1" applyFill="1" applyBorder="1" applyAlignment="1" applyProtection="1">
      <alignment horizontal="left"/>
      <protection hidden="1"/>
    </xf>
    <xf numFmtId="3" fontId="0" fillId="3" borderId="0" xfId="0" applyNumberFormat="1" applyFont="1" applyFill="1" applyBorder="1" applyProtection="1">
      <protection hidden="1"/>
    </xf>
    <xf numFmtId="3" fontId="8" fillId="3" borderId="2" xfId="0" applyNumberFormat="1" applyFont="1" applyFill="1" applyBorder="1" applyAlignment="1" applyProtection="1">
      <protection hidden="1"/>
    </xf>
    <xf numFmtId="3" fontId="8" fillId="3" borderId="2" xfId="0" applyNumberFormat="1" applyFont="1" applyFill="1" applyBorder="1" applyProtection="1">
      <protection hidden="1"/>
    </xf>
    <xf numFmtId="3" fontId="10" fillId="3" borderId="4" xfId="0" applyNumberFormat="1" applyFont="1" applyFill="1" applyBorder="1" applyAlignment="1" applyProtection="1">
      <alignment horizontal="left"/>
      <protection hidden="1"/>
    </xf>
    <xf numFmtId="3" fontId="8" fillId="3" borderId="2" xfId="2" applyNumberFormat="1" applyFont="1" applyFill="1" applyBorder="1" applyProtection="1">
      <protection hidden="1"/>
    </xf>
    <xf numFmtId="3" fontId="0" fillId="3" borderId="30" xfId="0" applyNumberFormat="1" applyFill="1" applyBorder="1" applyProtection="1">
      <protection hidden="1"/>
    </xf>
    <xf numFmtId="3" fontId="1" fillId="3" borderId="30" xfId="0" applyNumberFormat="1" applyFont="1" applyFill="1" applyBorder="1" applyProtection="1">
      <protection hidden="1"/>
    </xf>
    <xf numFmtId="3" fontId="0" fillId="3" borderId="31" xfId="0" applyNumberFormat="1" applyFill="1" applyBorder="1" applyProtection="1">
      <protection hidden="1"/>
    </xf>
    <xf numFmtId="3" fontId="1" fillId="3" borderId="31" xfId="0" applyNumberFormat="1" applyFont="1" applyFill="1" applyBorder="1" applyProtection="1">
      <protection hidden="1"/>
    </xf>
    <xf numFmtId="9" fontId="23" fillId="3" borderId="0" xfId="0" applyNumberFormat="1" applyFont="1" applyFill="1" applyBorder="1" applyAlignment="1" applyProtection="1">
      <alignment horizontal="left"/>
      <protection hidden="1"/>
    </xf>
    <xf numFmtId="0" fontId="0" fillId="3" borderId="0" xfId="0" applyFont="1" applyFill="1" applyBorder="1" applyProtection="1">
      <protection hidden="1"/>
    </xf>
    <xf numFmtId="3" fontId="10" fillId="3" borderId="4" xfId="0" applyNumberFormat="1" applyFont="1" applyFill="1" applyBorder="1" applyProtection="1">
      <protection hidden="1"/>
    </xf>
    <xf numFmtId="3" fontId="0" fillId="3" borderId="17" xfId="0" applyNumberFormat="1" applyFill="1" applyBorder="1" applyProtection="1">
      <protection hidden="1"/>
    </xf>
    <xf numFmtId="3" fontId="1" fillId="3" borderId="17" xfId="0" applyNumberFormat="1" applyFont="1" applyFill="1" applyBorder="1" applyProtection="1">
      <protection hidden="1"/>
    </xf>
    <xf numFmtId="3" fontId="1" fillId="3" borderId="17" xfId="0" applyNumberFormat="1" applyFont="1" applyFill="1" applyBorder="1" applyAlignment="1" applyProtection="1">
      <alignment horizontal="right"/>
      <protection hidden="1"/>
    </xf>
    <xf numFmtId="3" fontId="0" fillId="3" borderId="18" xfId="0" applyNumberFormat="1" applyFill="1" applyBorder="1" applyProtection="1">
      <protection hidden="1"/>
    </xf>
    <xf numFmtId="3" fontId="1" fillId="3" borderId="18" xfId="0" applyNumberFormat="1" applyFont="1" applyFill="1" applyBorder="1" applyProtection="1">
      <protection hidden="1"/>
    </xf>
    <xf numFmtId="3" fontId="1" fillId="3" borderId="18" xfId="0" applyNumberFormat="1" applyFont="1" applyFill="1" applyBorder="1" applyAlignment="1" applyProtection="1">
      <alignment horizontal="right"/>
      <protection hidden="1"/>
    </xf>
    <xf numFmtId="3" fontId="0" fillId="3" borderId="0" xfId="0" applyNumberFormat="1" applyFill="1" applyBorder="1" applyProtection="1">
      <protection hidden="1"/>
    </xf>
    <xf numFmtId="3" fontId="1" fillId="3" borderId="0" xfId="0" applyNumberFormat="1" applyFont="1" applyFill="1" applyBorder="1" applyProtection="1">
      <protection hidden="1"/>
    </xf>
    <xf numFmtId="3" fontId="1" fillId="3" borderId="0" xfId="0" applyNumberFormat="1" applyFont="1" applyFill="1" applyBorder="1" applyAlignment="1" applyProtection="1">
      <alignment horizontal="right"/>
      <protection hidden="1"/>
    </xf>
    <xf numFmtId="3" fontId="2" fillId="3" borderId="0" xfId="0" applyNumberFormat="1" applyFont="1" applyFill="1" applyBorder="1" applyProtection="1">
      <protection hidden="1"/>
    </xf>
    <xf numFmtId="3" fontId="2" fillId="3" borderId="0" xfId="0" applyNumberFormat="1" applyFont="1" applyFill="1" applyBorder="1" applyAlignment="1" applyProtection="1">
      <alignment horizontal="right"/>
      <protection hidden="1"/>
    </xf>
    <xf numFmtId="3" fontId="8" fillId="3" borderId="5" xfId="0" applyNumberFormat="1" applyFont="1" applyFill="1" applyBorder="1" applyAlignment="1" applyProtection="1">
      <protection hidden="1"/>
    </xf>
    <xf numFmtId="3" fontId="16" fillId="3" borderId="5" xfId="0" applyNumberFormat="1" applyFont="1" applyFill="1" applyBorder="1" applyAlignment="1" applyProtection="1">
      <alignment horizontal="left"/>
      <protection hidden="1"/>
    </xf>
    <xf numFmtId="3" fontId="4" fillId="3" borderId="0" xfId="0" applyNumberFormat="1" applyFont="1" applyFill="1" applyBorder="1" applyAlignment="1" applyProtection="1">
      <alignment horizontal="left"/>
      <protection hidden="1"/>
    </xf>
    <xf numFmtId="3" fontId="0" fillId="6" borderId="33" xfId="0" applyNumberFormat="1" applyFont="1" applyFill="1" applyBorder="1" applyAlignment="1" applyProtection="1">
      <alignment horizontal="left"/>
      <protection hidden="1"/>
    </xf>
    <xf numFmtId="3" fontId="14" fillId="6" borderId="34" xfId="0" applyNumberFormat="1" applyFont="1" applyFill="1" applyBorder="1" applyAlignment="1" applyProtection="1">
      <alignment horizontal="right"/>
      <protection hidden="1"/>
    </xf>
    <xf numFmtId="3" fontId="0" fillId="6" borderId="34" xfId="0" applyNumberFormat="1" applyFont="1" applyFill="1" applyBorder="1" applyAlignment="1" applyProtection="1">
      <alignment horizontal="left"/>
      <protection hidden="1"/>
    </xf>
    <xf numFmtId="3" fontId="0" fillId="3" borderId="33" xfId="0" applyNumberFormat="1" applyFont="1" applyFill="1" applyBorder="1" applyAlignment="1" applyProtection="1">
      <alignment horizontal="left"/>
      <protection hidden="1"/>
    </xf>
    <xf numFmtId="3" fontId="0" fillId="3" borderId="34" xfId="0" applyNumberFormat="1" applyFont="1" applyFill="1" applyBorder="1" applyAlignment="1" applyProtection="1">
      <alignment horizontal="right"/>
      <protection hidden="1"/>
    </xf>
    <xf numFmtId="3" fontId="0" fillId="3" borderId="34" xfId="0" applyNumberFormat="1" applyFont="1" applyFill="1" applyBorder="1" applyAlignment="1" applyProtection="1">
      <alignment horizontal="left"/>
      <protection hidden="1"/>
    </xf>
    <xf numFmtId="3" fontId="0" fillId="6" borderId="34" xfId="0" applyNumberFormat="1" applyFont="1" applyFill="1" applyBorder="1" applyAlignment="1" applyProtection="1">
      <alignment horizontal="right"/>
      <protection hidden="1"/>
    </xf>
    <xf numFmtId="3" fontId="14" fillId="3" borderId="34" xfId="0" applyNumberFormat="1" applyFont="1" applyFill="1" applyBorder="1" applyAlignment="1" applyProtection="1">
      <alignment horizontal="right"/>
      <protection hidden="1"/>
    </xf>
    <xf numFmtId="3" fontId="0" fillId="6" borderId="33" xfId="0" applyNumberFormat="1" applyFill="1" applyBorder="1" applyAlignment="1" applyProtection="1">
      <alignment horizontal="left"/>
      <protection hidden="1"/>
    </xf>
    <xf numFmtId="3" fontId="0" fillId="6" borderId="34" xfId="0" applyNumberFormat="1" applyFill="1" applyBorder="1" applyAlignment="1" applyProtection="1">
      <alignment horizontal="left"/>
      <protection hidden="1"/>
    </xf>
    <xf numFmtId="3" fontId="0" fillId="3" borderId="33" xfId="0" applyNumberFormat="1" applyFill="1" applyBorder="1" applyAlignment="1" applyProtection="1">
      <alignment horizontal="left"/>
      <protection hidden="1"/>
    </xf>
    <xf numFmtId="3" fontId="0" fillId="3" borderId="34" xfId="0" applyNumberFormat="1" applyFill="1" applyBorder="1" applyAlignment="1" applyProtection="1">
      <alignment horizontal="left"/>
      <protection hidden="1"/>
    </xf>
    <xf numFmtId="3" fontId="0" fillId="3" borderId="0" xfId="0" applyNumberFormat="1" applyFill="1" applyBorder="1" applyAlignment="1" applyProtection="1">
      <alignment horizontal="right"/>
      <protection hidden="1"/>
    </xf>
    <xf numFmtId="3" fontId="1" fillId="3" borderId="6" xfId="0" applyNumberFormat="1" applyFont="1" applyFill="1" applyBorder="1" applyAlignment="1" applyProtection="1">
      <alignment horizontal="left"/>
      <protection hidden="1"/>
    </xf>
    <xf numFmtId="3" fontId="1" fillId="3" borderId="7" xfId="0" applyNumberFormat="1" applyFont="1" applyFill="1" applyBorder="1" applyProtection="1">
      <protection hidden="1"/>
    </xf>
    <xf numFmtId="3" fontId="1" fillId="3" borderId="7" xfId="0" applyNumberFormat="1" applyFont="1" applyFill="1" applyBorder="1" applyAlignment="1" applyProtection="1">
      <alignment horizontal="right"/>
      <protection hidden="1"/>
    </xf>
    <xf numFmtId="3" fontId="1" fillId="3" borderId="8" xfId="0" applyNumberFormat="1" applyFont="1" applyFill="1" applyBorder="1" applyAlignment="1" applyProtection="1">
      <alignment horizontal="right"/>
      <protection hidden="1"/>
    </xf>
    <xf numFmtId="3" fontId="0" fillId="3" borderId="7" xfId="0" applyNumberFormat="1" applyFont="1" applyFill="1" applyBorder="1" applyProtection="1">
      <protection hidden="1"/>
    </xf>
    <xf numFmtId="3" fontId="0" fillId="3" borderId="8" xfId="0" applyNumberFormat="1" applyFont="1" applyFill="1" applyBorder="1" applyProtection="1">
      <protection hidden="1"/>
    </xf>
    <xf numFmtId="3" fontId="1" fillId="3" borderId="9" xfId="0" applyNumberFormat="1" applyFont="1" applyFill="1" applyBorder="1" applyAlignment="1" applyProtection="1">
      <alignment horizontal="left"/>
      <protection hidden="1"/>
    </xf>
    <xf numFmtId="3" fontId="0" fillId="3" borderId="10" xfId="0" applyNumberFormat="1" applyFont="1" applyFill="1" applyBorder="1" applyProtection="1">
      <protection hidden="1"/>
    </xf>
    <xf numFmtId="3" fontId="0" fillId="3" borderId="11" xfId="0" applyNumberFormat="1" applyFont="1" applyFill="1" applyBorder="1" applyProtection="1">
      <protection hidden="1"/>
    </xf>
    <xf numFmtId="3" fontId="1" fillId="3" borderId="12" xfId="0" applyNumberFormat="1" applyFont="1" applyFill="1" applyBorder="1" applyAlignment="1" applyProtection="1">
      <alignment horizontal="left"/>
      <protection hidden="1"/>
    </xf>
    <xf numFmtId="3" fontId="1" fillId="3" borderId="13" xfId="0" applyNumberFormat="1" applyFont="1" applyFill="1" applyBorder="1" applyProtection="1">
      <protection hidden="1"/>
    </xf>
    <xf numFmtId="3" fontId="1" fillId="3" borderId="14" xfId="0" applyNumberFormat="1" applyFont="1" applyFill="1" applyBorder="1" applyProtection="1">
      <protection hidden="1"/>
    </xf>
    <xf numFmtId="3" fontId="12" fillId="3" borderId="0" xfId="1" applyNumberFormat="1" applyFont="1" applyFill="1" applyAlignment="1" applyProtection="1">
      <protection locked="0"/>
    </xf>
    <xf numFmtId="3" fontId="1" fillId="3" borderId="2" xfId="0" applyNumberFormat="1" applyFont="1" applyFill="1" applyBorder="1" applyAlignment="1" applyProtection="1">
      <protection locked="0"/>
    </xf>
    <xf numFmtId="3" fontId="3" fillId="7" borderId="5" xfId="0" applyNumberFormat="1" applyFont="1" applyFill="1" applyBorder="1" applyAlignment="1" applyProtection="1">
      <protection hidden="1"/>
    </xf>
    <xf numFmtId="3" fontId="3" fillId="7" borderId="2" xfId="0" applyNumberFormat="1" applyFont="1" applyFill="1" applyBorder="1" applyAlignment="1" applyProtection="1">
      <protection hidden="1"/>
    </xf>
    <xf numFmtId="3" fontId="3" fillId="7" borderId="2" xfId="0" applyNumberFormat="1" applyFont="1" applyFill="1" applyBorder="1" applyProtection="1">
      <protection hidden="1"/>
    </xf>
    <xf numFmtId="3" fontId="2" fillId="7" borderId="0" xfId="0" applyNumberFormat="1" applyFont="1" applyFill="1" applyBorder="1" applyProtection="1">
      <protection hidden="1"/>
    </xf>
    <xf numFmtId="3" fontId="2" fillId="3" borderId="0" xfId="0" applyNumberFormat="1" applyFont="1" applyFill="1" applyBorder="1" applyAlignment="1" applyProtection="1">
      <protection hidden="1"/>
    </xf>
    <xf numFmtId="3" fontId="1" fillId="6" borderId="34" xfId="0" applyNumberFormat="1" applyFont="1" applyFill="1" applyBorder="1" applyAlignment="1" applyProtection="1">
      <alignment horizontal="right"/>
      <protection hidden="1"/>
    </xf>
    <xf numFmtId="3" fontId="1" fillId="6" borderId="35" xfId="0" applyNumberFormat="1" applyFont="1" applyFill="1" applyBorder="1" applyAlignment="1" applyProtection="1">
      <alignment horizontal="right"/>
      <protection hidden="1"/>
    </xf>
    <xf numFmtId="3" fontId="1" fillId="3" borderId="0" xfId="0" applyNumberFormat="1" applyFont="1" applyFill="1" applyAlignment="1" applyProtection="1">
      <protection hidden="1"/>
    </xf>
    <xf numFmtId="3" fontId="19" fillId="3" borderId="0" xfId="0" applyNumberFormat="1" applyFont="1" applyFill="1" applyAlignment="1" applyProtection="1">
      <protection hidden="1"/>
    </xf>
    <xf numFmtId="3" fontId="8" fillId="3" borderId="2" xfId="0" applyNumberFormat="1" applyFont="1" applyFill="1" applyBorder="1" applyAlignment="1" applyProtection="1">
      <alignment horizontal="left"/>
      <protection hidden="1"/>
    </xf>
    <xf numFmtId="0" fontId="0" fillId="3" borderId="0" xfId="0" quotePrefix="1" applyFill="1" applyAlignment="1" applyProtection="1">
      <alignment horizontal="left"/>
      <protection hidden="1"/>
    </xf>
    <xf numFmtId="0" fontId="0" fillId="3" borderId="0" xfId="0" applyFill="1" applyAlignment="1" applyProtection="1">
      <alignment horizontal="left"/>
      <protection hidden="1"/>
    </xf>
    <xf numFmtId="3" fontId="0" fillId="3" borderId="0" xfId="0" quotePrefix="1" applyNumberFormat="1" applyFill="1" applyAlignment="1" applyProtection="1">
      <alignment horizontal="left"/>
      <protection hidden="1"/>
    </xf>
    <xf numFmtId="3" fontId="0" fillId="3" borderId="0" xfId="0" applyNumberFormat="1" applyFont="1" applyFill="1" applyAlignment="1" applyProtection="1">
      <alignment horizontal="left"/>
      <protection hidden="1"/>
    </xf>
    <xf numFmtId="3" fontId="0" fillId="3" borderId="0" xfId="0" applyNumberFormat="1" applyFont="1" applyFill="1" applyAlignment="1" applyProtection="1">
      <alignment horizontal="center"/>
      <protection hidden="1"/>
    </xf>
    <xf numFmtId="3" fontId="0" fillId="3" borderId="29" xfId="0" applyNumberFormat="1" applyFill="1" applyBorder="1" applyAlignment="1" applyProtection="1">
      <alignment horizontal="left" vertical="center" wrapText="1"/>
      <protection hidden="1"/>
    </xf>
    <xf numFmtId="3" fontId="0" fillId="3" borderId="0" xfId="0" applyNumberFormat="1" applyFill="1" applyBorder="1" applyAlignment="1" applyProtection="1">
      <alignment horizontal="left" vertical="center" wrapText="1"/>
      <protection hidden="1"/>
    </xf>
    <xf numFmtId="3" fontId="21" fillId="3" borderId="0" xfId="0" applyNumberFormat="1" applyFont="1" applyFill="1" applyBorder="1" applyAlignment="1" applyProtection="1">
      <alignment horizontal="center"/>
      <protection hidden="1"/>
    </xf>
    <xf numFmtId="3" fontId="22" fillId="3" borderId="0" xfId="0" applyNumberFormat="1" applyFont="1" applyFill="1" applyBorder="1" applyAlignment="1" applyProtection="1">
      <alignment horizontal="center" vertical="top"/>
      <protection hidden="1"/>
    </xf>
    <xf numFmtId="3" fontId="24" fillId="3" borderId="1" xfId="2" applyNumberFormat="1" applyFont="1" applyFill="1" applyAlignment="1" applyProtection="1">
      <alignment horizontal="left"/>
      <protection hidden="1"/>
    </xf>
    <xf numFmtId="3" fontId="8" fillId="3" borderId="5" xfId="0" applyNumberFormat="1" applyFont="1" applyFill="1" applyBorder="1" applyAlignment="1" applyProtection="1">
      <alignment horizontal="left" vertical="center"/>
      <protection hidden="1"/>
    </xf>
    <xf numFmtId="3" fontId="0" fillId="3" borderId="34" xfId="0" applyNumberFormat="1" applyFont="1" applyFill="1" applyBorder="1" applyAlignment="1" applyProtection="1">
      <alignment horizontal="left"/>
      <protection hidden="1"/>
    </xf>
    <xf numFmtId="3" fontId="1" fillId="3" borderId="34" xfId="0" applyNumberFormat="1" applyFont="1" applyFill="1" applyBorder="1" applyAlignment="1" applyProtection="1">
      <alignment horizontal="right"/>
      <protection hidden="1"/>
    </xf>
    <xf numFmtId="3" fontId="1" fillId="3" borderId="35" xfId="0" applyNumberFormat="1" applyFont="1" applyFill="1" applyBorder="1" applyAlignment="1" applyProtection="1">
      <alignment horizontal="right"/>
      <protection hidden="1"/>
    </xf>
    <xf numFmtId="3" fontId="0" fillId="6" borderId="34" xfId="0" applyNumberFormat="1" applyFont="1" applyFill="1" applyBorder="1" applyAlignment="1" applyProtection="1">
      <alignment horizontal="left"/>
      <protection hidden="1"/>
    </xf>
    <xf numFmtId="3" fontId="8" fillId="3" borderId="5" xfId="0" applyNumberFormat="1" applyFont="1" applyFill="1" applyBorder="1" applyAlignment="1" applyProtection="1">
      <alignment horizontal="left"/>
      <protection hidden="1"/>
    </xf>
    <xf numFmtId="3" fontId="0" fillId="3" borderId="0" xfId="0" applyNumberFormat="1" applyFont="1" applyFill="1" applyBorder="1" applyAlignment="1" applyProtection="1">
      <alignment horizontal="center"/>
      <protection hidden="1"/>
    </xf>
    <xf numFmtId="3" fontId="0" fillId="6" borderId="34" xfId="0" applyNumberFormat="1" applyFill="1" applyBorder="1" applyAlignment="1" applyProtection="1">
      <alignment horizontal="left"/>
      <protection hidden="1"/>
    </xf>
    <xf numFmtId="3" fontId="0" fillId="3" borderId="34" xfId="0" applyNumberFormat="1" applyFill="1" applyBorder="1" applyAlignment="1" applyProtection="1">
      <alignment horizontal="left"/>
      <protection hidden="1"/>
    </xf>
    <xf numFmtId="3" fontId="6" fillId="3" borderId="0" xfId="0" quotePrefix="1" applyNumberFormat="1" applyFont="1" applyFill="1" applyBorder="1" applyAlignment="1" applyProtection="1">
      <alignment horizontal="left" wrapText="1"/>
      <protection hidden="1"/>
    </xf>
    <xf numFmtId="3" fontId="6" fillId="3" borderId="26" xfId="0" quotePrefix="1" applyNumberFormat="1" applyFont="1" applyFill="1" applyBorder="1" applyAlignment="1" applyProtection="1">
      <alignment horizontal="left" wrapText="1"/>
      <protection hidden="1"/>
    </xf>
    <xf numFmtId="3" fontId="0" fillId="3" borderId="0" xfId="0" applyNumberFormat="1" applyFont="1" applyFill="1" applyBorder="1" applyProtection="1">
      <protection hidden="1"/>
    </xf>
    <xf numFmtId="3" fontId="4" fillId="3" borderId="0" xfId="0" applyNumberFormat="1" applyFont="1" applyFill="1" applyBorder="1" applyAlignment="1" applyProtection="1">
      <alignment horizontal="left"/>
      <protection hidden="1"/>
    </xf>
    <xf numFmtId="3" fontId="0" fillId="3" borderId="0" xfId="0" applyNumberFormat="1" applyFill="1" applyBorder="1" applyAlignment="1" applyProtection="1">
      <alignment horizontal="left"/>
      <protection hidden="1"/>
    </xf>
    <xf numFmtId="3" fontId="0" fillId="3" borderId="0" xfId="0" applyNumberFormat="1" applyFont="1" applyFill="1" applyBorder="1" applyAlignment="1" applyProtection="1">
      <alignment horizontal="left"/>
      <protection hidden="1"/>
    </xf>
    <xf numFmtId="3" fontId="17" fillId="3" borderId="27" xfId="0" applyNumberFormat="1" applyFont="1" applyFill="1" applyBorder="1" applyAlignment="1" applyProtection="1">
      <alignment horizontal="left"/>
      <protection hidden="1"/>
    </xf>
    <xf numFmtId="3" fontId="1" fillId="3" borderId="0" xfId="0" applyNumberFormat="1" applyFont="1" applyFill="1" applyAlignment="1" applyProtection="1">
      <alignment horizontal="left"/>
      <protection hidden="1"/>
    </xf>
    <xf numFmtId="3" fontId="0" fillId="3" borderId="32" xfId="0" applyNumberFormat="1" applyFill="1" applyBorder="1" applyAlignment="1" applyProtection="1">
      <alignment horizontal="left" vertical="center" wrapText="1"/>
      <protection hidden="1"/>
    </xf>
    <xf numFmtId="3" fontId="0" fillId="3" borderId="0" xfId="0" applyNumberFormat="1" applyFill="1" applyAlignment="1" applyProtection="1">
      <alignment horizontal="left" vertical="center" wrapText="1"/>
      <protection hidden="1"/>
    </xf>
    <xf numFmtId="3" fontId="12" fillId="3" borderId="0" xfId="1" applyNumberFormat="1" applyFont="1" applyFill="1" applyBorder="1" applyAlignment="1" applyProtection="1">
      <alignment horizontal="left" wrapText="1"/>
      <protection locked="0"/>
    </xf>
    <xf numFmtId="3" fontId="12" fillId="3" borderId="26" xfId="1" applyNumberFormat="1" applyFont="1" applyFill="1" applyBorder="1" applyAlignment="1" applyProtection="1">
      <alignment horizontal="left"/>
      <protection locked="0"/>
    </xf>
    <xf numFmtId="3" fontId="9" fillId="3" borderId="3" xfId="0" applyNumberFormat="1" applyFont="1" applyFill="1" applyBorder="1" applyAlignment="1" applyProtection="1">
      <alignment horizontal="left" wrapText="1"/>
      <protection hidden="1"/>
    </xf>
    <xf numFmtId="3" fontId="9" fillId="3" borderId="3" xfId="0" applyNumberFormat="1" applyFont="1" applyFill="1" applyBorder="1" applyAlignment="1" applyProtection="1">
      <alignment horizontal="left"/>
      <protection hidden="1"/>
    </xf>
    <xf numFmtId="3" fontId="1" fillId="3" borderId="0" xfId="0" applyNumberFormat="1" applyFont="1" applyFill="1" applyBorder="1" applyAlignment="1" applyProtection="1">
      <alignment horizontal="left"/>
      <protection hidden="1"/>
    </xf>
    <xf numFmtId="164" fontId="1" fillId="3" borderId="19" xfId="0" applyNumberFormat="1" applyFont="1" applyFill="1" applyBorder="1" applyAlignment="1" applyProtection="1">
      <alignment horizontal="left" vertical="center"/>
      <protection hidden="1"/>
    </xf>
    <xf numFmtId="164" fontId="13" fillId="3" borderId="20" xfId="0" applyNumberFormat="1" applyFont="1" applyFill="1" applyBorder="1" applyAlignment="1" applyProtection="1">
      <alignment horizontal="left" vertical="center"/>
      <protection hidden="1"/>
    </xf>
    <xf numFmtId="164" fontId="13" fillId="3" borderId="21" xfId="0" applyNumberFormat="1" applyFont="1" applyFill="1" applyBorder="1" applyAlignment="1" applyProtection="1">
      <alignment horizontal="left" vertical="center"/>
      <protection hidden="1"/>
    </xf>
    <xf numFmtId="164" fontId="13" fillId="3" borderId="23" xfId="0" applyNumberFormat="1" applyFont="1" applyFill="1" applyBorder="1" applyAlignment="1" applyProtection="1">
      <alignment horizontal="left" vertical="center"/>
      <protection hidden="1"/>
    </xf>
    <xf numFmtId="164" fontId="13" fillId="3" borderId="24" xfId="0" applyNumberFormat="1" applyFont="1" applyFill="1" applyBorder="1" applyAlignment="1" applyProtection="1">
      <alignment horizontal="left" vertical="center"/>
      <protection hidden="1"/>
    </xf>
    <xf numFmtId="164" fontId="13" fillId="3" borderId="22" xfId="0" applyNumberFormat="1" applyFont="1" applyFill="1" applyBorder="1" applyAlignment="1" applyProtection="1">
      <alignment horizontal="left" vertical="center"/>
      <protection hidden="1"/>
    </xf>
    <xf numFmtId="164" fontId="13" fillId="3" borderId="25" xfId="0" applyNumberFormat="1" applyFont="1" applyFill="1" applyBorder="1" applyAlignment="1" applyProtection="1">
      <alignment horizontal="left" vertical="center"/>
      <protection hidden="1"/>
    </xf>
    <xf numFmtId="3" fontId="8" fillId="3" borderId="5" xfId="0" applyNumberFormat="1" applyFont="1" applyFill="1" applyBorder="1" applyAlignment="1" applyProtection="1">
      <alignment horizontal="right"/>
      <protection hidden="1"/>
    </xf>
    <xf numFmtId="3" fontId="8" fillId="3" borderId="0" xfId="0" applyNumberFormat="1" applyFont="1" applyFill="1" applyBorder="1" applyAlignment="1" applyProtection="1">
      <alignment horizontal="left" vertical="center"/>
      <protection hidden="1"/>
    </xf>
    <xf numFmtId="3" fontId="8" fillId="3" borderId="2" xfId="0" applyNumberFormat="1" applyFont="1" applyFill="1" applyBorder="1" applyAlignment="1" applyProtection="1">
      <alignment horizontal="left" vertical="center"/>
      <protection hidden="1"/>
    </xf>
    <xf numFmtId="3" fontId="0" fillId="3" borderId="29" xfId="0" applyNumberFormat="1" applyFill="1" applyBorder="1" applyAlignment="1" applyProtection="1">
      <alignment horizontal="left" wrapText="1"/>
      <protection hidden="1"/>
    </xf>
    <xf numFmtId="3" fontId="0" fillId="3" borderId="0" xfId="0" applyNumberFormat="1" applyFill="1" applyBorder="1" applyAlignment="1" applyProtection="1">
      <alignment horizontal="left" wrapText="1"/>
      <protection hidden="1"/>
    </xf>
    <xf numFmtId="3" fontId="1" fillId="3" borderId="0" xfId="0" applyNumberFormat="1" applyFont="1" applyFill="1" applyAlignment="1" applyProtection="1">
      <alignment wrapText="1"/>
      <protection hidden="1"/>
    </xf>
    <xf numFmtId="3" fontId="19" fillId="3" borderId="29" xfId="0" applyNumberFormat="1" applyFont="1" applyFill="1" applyBorder="1" applyAlignment="1" applyProtection="1">
      <protection hidden="1"/>
    </xf>
    <xf numFmtId="3" fontId="1" fillId="3" borderId="28" xfId="0" applyNumberFormat="1" applyFont="1" applyFill="1" applyBorder="1" applyAlignment="1" applyProtection="1">
      <alignment horizontal="left"/>
      <protection hidden="1"/>
    </xf>
    <xf numFmtId="3" fontId="9" fillId="3" borderId="0" xfId="0" applyNumberFormat="1" applyFont="1" applyFill="1" applyAlignment="1" applyProtection="1">
      <alignment horizontal="center" vertical="center"/>
      <protection locked="0"/>
    </xf>
    <xf numFmtId="3" fontId="4" fillId="3" borderId="0" xfId="0" applyNumberFormat="1" applyFont="1" applyFill="1" applyBorder="1" applyAlignment="1" applyProtection="1">
      <alignment horizontal="left"/>
      <protection locked="0"/>
    </xf>
    <xf numFmtId="3" fontId="6" fillId="3" borderId="0" xfId="0" quotePrefix="1" applyNumberFormat="1" applyFont="1" applyFill="1" applyAlignment="1" applyProtection="1">
      <alignment horizontal="left"/>
      <protection locked="0"/>
    </xf>
    <xf numFmtId="3" fontId="6" fillId="3" borderId="0" xfId="0" applyNumberFormat="1" applyFont="1" applyFill="1" applyAlignment="1" applyProtection="1">
      <alignment horizontal="left"/>
      <protection locked="0"/>
    </xf>
    <xf numFmtId="3" fontId="0" fillId="3" borderId="29" xfId="0" applyNumberFormat="1" applyFill="1" applyBorder="1" applyAlignment="1" applyProtection="1">
      <alignment horizontal="left"/>
      <protection locked="0"/>
    </xf>
    <xf numFmtId="3" fontId="0" fillId="3" borderId="0" xfId="0" applyNumberFormat="1" applyFill="1" applyBorder="1" applyAlignment="1" applyProtection="1">
      <alignment horizontal="left"/>
      <protection locked="0"/>
    </xf>
  </cellXfs>
  <cellStyles count="3">
    <cellStyle name="Hyperlink" xfId="1" builtinId="8"/>
    <cellStyle name="Linked Cell" xfId="2" builtinId="24"/>
    <cellStyle name="Normal" xfId="0" builtinId="0"/>
  </cellStyles>
  <dxfs count="0"/>
  <tableStyles count="0" defaultTableStyle="TableStyleMedium9" defaultPivotStyle="PivotStyleLight16"/>
  <colors>
    <mruColors>
      <color rgb="FF006600"/>
      <color rgb="FF1860F0"/>
      <color rgb="FFFFFFCC"/>
      <color rgb="FFFFFF99"/>
      <color rgb="FF003300"/>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scatterChart>
        <c:scatterStyle val="lineMarker"/>
        <c:ser>
          <c:idx val="0"/>
          <c:order val="0"/>
          <c:tx>
            <c:strRef>
              <c:f>'Biểu đồ hòa vốn'!$A$69</c:f>
              <c:strCache>
                <c:ptCount val="1"/>
                <c:pt idx="0">
                  <c:v>Định phí</c:v>
                </c:pt>
              </c:strCache>
            </c:strRef>
          </c:tx>
          <c:marker>
            <c:symbol val="none"/>
          </c:marker>
          <c:xVal>
            <c:numRef>
              <c:f>'Biểu đồ hòa vốn'!$B$68:$H$68</c:f>
              <c:numCache>
                <c:formatCode>#,##0</c:formatCode>
                <c:ptCount val="7"/>
                <c:pt idx="0">
                  <c:v>1000</c:v>
                </c:pt>
                <c:pt idx="1">
                  <c:v>3000</c:v>
                </c:pt>
                <c:pt idx="2">
                  <c:v>5000</c:v>
                </c:pt>
                <c:pt idx="3">
                  <c:v>7000</c:v>
                </c:pt>
                <c:pt idx="4">
                  <c:v>9000</c:v>
                </c:pt>
                <c:pt idx="5">
                  <c:v>11000</c:v>
                </c:pt>
                <c:pt idx="6">
                  <c:v>13000</c:v>
                </c:pt>
              </c:numCache>
            </c:numRef>
          </c:xVal>
          <c:yVal>
            <c:numRef>
              <c:f>'Biểu đồ hòa vốn'!$B$69:$H$69</c:f>
              <c:numCache>
                <c:formatCode>#,##0</c:formatCode>
                <c:ptCount val="7"/>
                <c:pt idx="0">
                  <c:v>115378330</c:v>
                </c:pt>
                <c:pt idx="1">
                  <c:v>115378330</c:v>
                </c:pt>
                <c:pt idx="2">
                  <c:v>115378330</c:v>
                </c:pt>
                <c:pt idx="3">
                  <c:v>115378330</c:v>
                </c:pt>
                <c:pt idx="4">
                  <c:v>115378330</c:v>
                </c:pt>
                <c:pt idx="5">
                  <c:v>115378330</c:v>
                </c:pt>
                <c:pt idx="6">
                  <c:v>115378330</c:v>
                </c:pt>
              </c:numCache>
            </c:numRef>
          </c:yVal>
        </c:ser>
        <c:ser>
          <c:idx val="1"/>
          <c:order val="1"/>
          <c:tx>
            <c:strRef>
              <c:f>'Biểu đồ hòa vốn'!$A$70</c:f>
              <c:strCache>
                <c:ptCount val="1"/>
                <c:pt idx="0">
                  <c:v>Biến phí</c:v>
                </c:pt>
              </c:strCache>
            </c:strRef>
          </c:tx>
          <c:marker>
            <c:symbol val="none"/>
          </c:marker>
          <c:xVal>
            <c:numRef>
              <c:f>'Biểu đồ hòa vốn'!$B$68:$H$68</c:f>
              <c:numCache>
                <c:formatCode>#,##0</c:formatCode>
                <c:ptCount val="7"/>
                <c:pt idx="0">
                  <c:v>1000</c:v>
                </c:pt>
                <c:pt idx="1">
                  <c:v>3000</c:v>
                </c:pt>
                <c:pt idx="2">
                  <c:v>5000</c:v>
                </c:pt>
                <c:pt idx="3">
                  <c:v>7000</c:v>
                </c:pt>
                <c:pt idx="4">
                  <c:v>9000</c:v>
                </c:pt>
                <c:pt idx="5">
                  <c:v>11000</c:v>
                </c:pt>
                <c:pt idx="6">
                  <c:v>13000</c:v>
                </c:pt>
              </c:numCache>
            </c:numRef>
          </c:xVal>
          <c:yVal>
            <c:numRef>
              <c:f>'Biểu đồ hòa vốn'!$B$70:$H$70</c:f>
              <c:numCache>
                <c:formatCode>#,##0</c:formatCode>
                <c:ptCount val="7"/>
                <c:pt idx="0">
                  <c:v>7500000</c:v>
                </c:pt>
                <c:pt idx="1">
                  <c:v>22500000</c:v>
                </c:pt>
                <c:pt idx="2">
                  <c:v>37500000</c:v>
                </c:pt>
                <c:pt idx="3">
                  <c:v>52500000</c:v>
                </c:pt>
                <c:pt idx="4">
                  <c:v>67500000</c:v>
                </c:pt>
                <c:pt idx="5">
                  <c:v>82500000</c:v>
                </c:pt>
                <c:pt idx="6">
                  <c:v>97500000</c:v>
                </c:pt>
              </c:numCache>
            </c:numRef>
          </c:yVal>
        </c:ser>
        <c:ser>
          <c:idx val="2"/>
          <c:order val="2"/>
          <c:tx>
            <c:strRef>
              <c:f>'Biểu đồ hòa vốn'!$A$71</c:f>
              <c:strCache>
                <c:ptCount val="1"/>
                <c:pt idx="0">
                  <c:v>Tổng phí</c:v>
                </c:pt>
              </c:strCache>
            </c:strRef>
          </c:tx>
          <c:marker>
            <c:symbol val="none"/>
          </c:marker>
          <c:xVal>
            <c:numRef>
              <c:f>'Biểu đồ hòa vốn'!$B$68:$H$68</c:f>
              <c:numCache>
                <c:formatCode>#,##0</c:formatCode>
                <c:ptCount val="7"/>
                <c:pt idx="0">
                  <c:v>1000</c:v>
                </c:pt>
                <c:pt idx="1">
                  <c:v>3000</c:v>
                </c:pt>
                <c:pt idx="2">
                  <c:v>5000</c:v>
                </c:pt>
                <c:pt idx="3">
                  <c:v>7000</c:v>
                </c:pt>
                <c:pt idx="4">
                  <c:v>9000</c:v>
                </c:pt>
                <c:pt idx="5">
                  <c:v>11000</c:v>
                </c:pt>
                <c:pt idx="6">
                  <c:v>13000</c:v>
                </c:pt>
              </c:numCache>
            </c:numRef>
          </c:xVal>
          <c:yVal>
            <c:numRef>
              <c:f>'Biểu đồ hòa vốn'!$B$71:$H$71</c:f>
              <c:numCache>
                <c:formatCode>#,##0</c:formatCode>
                <c:ptCount val="7"/>
                <c:pt idx="0">
                  <c:v>122878330</c:v>
                </c:pt>
                <c:pt idx="1">
                  <c:v>137878330</c:v>
                </c:pt>
                <c:pt idx="2">
                  <c:v>152878330</c:v>
                </c:pt>
                <c:pt idx="3">
                  <c:v>167878330</c:v>
                </c:pt>
                <c:pt idx="4">
                  <c:v>182878330</c:v>
                </c:pt>
                <c:pt idx="5">
                  <c:v>197878330</c:v>
                </c:pt>
                <c:pt idx="6">
                  <c:v>212878330</c:v>
                </c:pt>
              </c:numCache>
            </c:numRef>
          </c:yVal>
        </c:ser>
        <c:ser>
          <c:idx val="3"/>
          <c:order val="3"/>
          <c:tx>
            <c:strRef>
              <c:f>'Biểu đồ hòa vốn'!$A$72</c:f>
              <c:strCache>
                <c:ptCount val="1"/>
                <c:pt idx="0">
                  <c:v>Doanh thu</c:v>
                </c:pt>
              </c:strCache>
            </c:strRef>
          </c:tx>
          <c:marker>
            <c:symbol val="none"/>
          </c:marker>
          <c:xVal>
            <c:numRef>
              <c:f>'Biểu đồ hòa vốn'!$B$68:$H$68</c:f>
              <c:numCache>
                <c:formatCode>#,##0</c:formatCode>
                <c:ptCount val="7"/>
                <c:pt idx="0">
                  <c:v>1000</c:v>
                </c:pt>
                <c:pt idx="1">
                  <c:v>3000</c:v>
                </c:pt>
                <c:pt idx="2">
                  <c:v>5000</c:v>
                </c:pt>
                <c:pt idx="3">
                  <c:v>7000</c:v>
                </c:pt>
                <c:pt idx="4">
                  <c:v>9000</c:v>
                </c:pt>
                <c:pt idx="5">
                  <c:v>11000</c:v>
                </c:pt>
                <c:pt idx="6">
                  <c:v>13000</c:v>
                </c:pt>
              </c:numCache>
            </c:numRef>
          </c:xVal>
          <c:yVal>
            <c:numRef>
              <c:f>'Biểu đồ hòa vốn'!$B$72:$H$72</c:f>
              <c:numCache>
                <c:formatCode>#,##0</c:formatCode>
                <c:ptCount val="7"/>
                <c:pt idx="0">
                  <c:v>25000000</c:v>
                </c:pt>
                <c:pt idx="1">
                  <c:v>75000000</c:v>
                </c:pt>
                <c:pt idx="2">
                  <c:v>125000000</c:v>
                </c:pt>
                <c:pt idx="3">
                  <c:v>175000000</c:v>
                </c:pt>
                <c:pt idx="4">
                  <c:v>225000000</c:v>
                </c:pt>
                <c:pt idx="5">
                  <c:v>275000000</c:v>
                </c:pt>
                <c:pt idx="6">
                  <c:v>325000000</c:v>
                </c:pt>
              </c:numCache>
            </c:numRef>
          </c:yVal>
        </c:ser>
        <c:ser>
          <c:idx val="4"/>
          <c:order val="4"/>
          <c:tx>
            <c:strRef>
              <c:f>'Biểu đồ hòa vốn'!$A$73</c:f>
              <c:strCache>
                <c:ptCount val="1"/>
                <c:pt idx="0">
                  <c:v>Lợi nhuận</c:v>
                </c:pt>
              </c:strCache>
            </c:strRef>
          </c:tx>
          <c:marker>
            <c:symbol val="none"/>
          </c:marker>
          <c:xVal>
            <c:numRef>
              <c:f>'Biểu đồ hòa vốn'!$B$68:$H$68</c:f>
              <c:numCache>
                <c:formatCode>#,##0</c:formatCode>
                <c:ptCount val="7"/>
                <c:pt idx="0">
                  <c:v>1000</c:v>
                </c:pt>
                <c:pt idx="1">
                  <c:v>3000</c:v>
                </c:pt>
                <c:pt idx="2">
                  <c:v>5000</c:v>
                </c:pt>
                <c:pt idx="3">
                  <c:v>7000</c:v>
                </c:pt>
                <c:pt idx="4">
                  <c:v>9000</c:v>
                </c:pt>
                <c:pt idx="5">
                  <c:v>11000</c:v>
                </c:pt>
                <c:pt idx="6">
                  <c:v>13000</c:v>
                </c:pt>
              </c:numCache>
            </c:numRef>
          </c:xVal>
          <c:yVal>
            <c:numRef>
              <c:f>'Biểu đồ hòa vốn'!$B$73:$H$73</c:f>
              <c:numCache>
                <c:formatCode>#,##0</c:formatCode>
                <c:ptCount val="7"/>
                <c:pt idx="0">
                  <c:v>-97878330</c:v>
                </c:pt>
                <c:pt idx="1">
                  <c:v>-62878330</c:v>
                </c:pt>
                <c:pt idx="2">
                  <c:v>-27878330</c:v>
                </c:pt>
                <c:pt idx="3">
                  <c:v>7121670</c:v>
                </c:pt>
                <c:pt idx="4">
                  <c:v>42121670</c:v>
                </c:pt>
                <c:pt idx="5">
                  <c:v>77121670</c:v>
                </c:pt>
                <c:pt idx="6">
                  <c:v>112121670</c:v>
                </c:pt>
              </c:numCache>
            </c:numRef>
          </c:yVal>
        </c:ser>
        <c:axId val="63638912"/>
        <c:axId val="63657088"/>
      </c:scatterChart>
      <c:valAx>
        <c:axId val="63638912"/>
        <c:scaling>
          <c:orientation val="minMax"/>
        </c:scaling>
        <c:axPos val="b"/>
        <c:numFmt formatCode="#,##0" sourceLinked="1"/>
        <c:tickLblPos val="nextTo"/>
        <c:crossAx val="63657088"/>
        <c:crosses val="autoZero"/>
        <c:crossBetween val="midCat"/>
      </c:valAx>
      <c:valAx>
        <c:axId val="63657088"/>
        <c:scaling>
          <c:orientation val="minMax"/>
        </c:scaling>
        <c:axPos val="l"/>
        <c:majorGridlines/>
        <c:numFmt formatCode="#,##0" sourceLinked="1"/>
        <c:tickLblPos val="nextTo"/>
        <c:crossAx val="63638912"/>
        <c:crosses val="autoZero"/>
        <c:crossBetween val="midCat"/>
      </c:valAx>
    </c:plotArea>
    <c:legend>
      <c:legendPos val="r"/>
      <c:layout/>
    </c:legend>
    <c:plotVisOnly val="1"/>
  </c:chart>
  <c:printSettings>
    <c:headerFooter/>
    <c:pageMargins b="0.75000000000000389" l="0.70000000000000062" r="0.70000000000000062" t="0.750000000000003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scatterChart>
        <c:scatterStyle val="lineMarker"/>
        <c:ser>
          <c:idx val="0"/>
          <c:order val="0"/>
          <c:tx>
            <c:strRef>
              <c:f>'Biểu đồ hòa vốn'!$A$77</c:f>
              <c:strCache>
                <c:ptCount val="1"/>
                <c:pt idx="0">
                  <c:v>Định phí</c:v>
                </c:pt>
              </c:strCache>
            </c:strRef>
          </c:tx>
          <c:marker>
            <c:symbol val="none"/>
          </c:marker>
          <c:xVal>
            <c:numRef>
              <c:f>'Biểu đồ hòa vốn'!$B$76:$H$76</c:f>
              <c:numCache>
                <c:formatCode>#,##0</c:formatCode>
                <c:ptCount val="7"/>
                <c:pt idx="0">
                  <c:v>1000</c:v>
                </c:pt>
                <c:pt idx="1">
                  <c:v>3000</c:v>
                </c:pt>
                <c:pt idx="2">
                  <c:v>5000</c:v>
                </c:pt>
                <c:pt idx="3">
                  <c:v>7000</c:v>
                </c:pt>
                <c:pt idx="4">
                  <c:v>9000</c:v>
                </c:pt>
                <c:pt idx="5">
                  <c:v>11000</c:v>
                </c:pt>
                <c:pt idx="6">
                  <c:v>13000</c:v>
                </c:pt>
              </c:numCache>
            </c:numRef>
          </c:xVal>
          <c:yVal>
            <c:numRef>
              <c:f>'Biểu đồ hòa vốn'!$B$77:$H$77</c:f>
              <c:numCache>
                <c:formatCode>#,##0</c:formatCode>
                <c:ptCount val="7"/>
                <c:pt idx="0">
                  <c:v>102500000</c:v>
                </c:pt>
                <c:pt idx="1">
                  <c:v>102500000</c:v>
                </c:pt>
                <c:pt idx="2">
                  <c:v>102500000</c:v>
                </c:pt>
                <c:pt idx="3">
                  <c:v>102500000</c:v>
                </c:pt>
                <c:pt idx="4">
                  <c:v>102500000</c:v>
                </c:pt>
                <c:pt idx="5">
                  <c:v>102500000</c:v>
                </c:pt>
                <c:pt idx="6">
                  <c:v>102500000</c:v>
                </c:pt>
              </c:numCache>
            </c:numRef>
          </c:yVal>
        </c:ser>
        <c:ser>
          <c:idx val="1"/>
          <c:order val="1"/>
          <c:tx>
            <c:strRef>
              <c:f>'Biểu đồ hòa vốn'!$A$78</c:f>
              <c:strCache>
                <c:ptCount val="1"/>
                <c:pt idx="0">
                  <c:v>Biến phí</c:v>
                </c:pt>
              </c:strCache>
            </c:strRef>
          </c:tx>
          <c:marker>
            <c:symbol val="none"/>
          </c:marker>
          <c:xVal>
            <c:numRef>
              <c:f>'Biểu đồ hòa vốn'!$B$76:$H$76</c:f>
              <c:numCache>
                <c:formatCode>#,##0</c:formatCode>
                <c:ptCount val="7"/>
                <c:pt idx="0">
                  <c:v>1000</c:v>
                </c:pt>
                <c:pt idx="1">
                  <c:v>3000</c:v>
                </c:pt>
                <c:pt idx="2">
                  <c:v>5000</c:v>
                </c:pt>
                <c:pt idx="3">
                  <c:v>7000</c:v>
                </c:pt>
                <c:pt idx="4">
                  <c:v>9000</c:v>
                </c:pt>
                <c:pt idx="5">
                  <c:v>11000</c:v>
                </c:pt>
                <c:pt idx="6">
                  <c:v>13000</c:v>
                </c:pt>
              </c:numCache>
            </c:numRef>
          </c:xVal>
          <c:yVal>
            <c:numRef>
              <c:f>'Biểu đồ hòa vốn'!$B$78:$H$78</c:f>
              <c:numCache>
                <c:formatCode>#,##0</c:formatCode>
                <c:ptCount val="7"/>
                <c:pt idx="0">
                  <c:v>7500000</c:v>
                </c:pt>
                <c:pt idx="1">
                  <c:v>22500000</c:v>
                </c:pt>
                <c:pt idx="2">
                  <c:v>37500000</c:v>
                </c:pt>
                <c:pt idx="3">
                  <c:v>52500000</c:v>
                </c:pt>
                <c:pt idx="4">
                  <c:v>67500000</c:v>
                </c:pt>
                <c:pt idx="5">
                  <c:v>82500000</c:v>
                </c:pt>
                <c:pt idx="6">
                  <c:v>97500000</c:v>
                </c:pt>
              </c:numCache>
            </c:numRef>
          </c:yVal>
        </c:ser>
        <c:ser>
          <c:idx val="2"/>
          <c:order val="2"/>
          <c:tx>
            <c:strRef>
              <c:f>'Biểu đồ hòa vốn'!$A$79</c:f>
              <c:strCache>
                <c:ptCount val="1"/>
                <c:pt idx="0">
                  <c:v>Tổng phí</c:v>
                </c:pt>
              </c:strCache>
            </c:strRef>
          </c:tx>
          <c:marker>
            <c:symbol val="none"/>
          </c:marker>
          <c:xVal>
            <c:numRef>
              <c:f>'Biểu đồ hòa vốn'!$B$76:$H$76</c:f>
              <c:numCache>
                <c:formatCode>#,##0</c:formatCode>
                <c:ptCount val="7"/>
                <c:pt idx="0">
                  <c:v>1000</c:v>
                </c:pt>
                <c:pt idx="1">
                  <c:v>3000</c:v>
                </c:pt>
                <c:pt idx="2">
                  <c:v>5000</c:v>
                </c:pt>
                <c:pt idx="3">
                  <c:v>7000</c:v>
                </c:pt>
                <c:pt idx="4">
                  <c:v>9000</c:v>
                </c:pt>
                <c:pt idx="5">
                  <c:v>11000</c:v>
                </c:pt>
                <c:pt idx="6">
                  <c:v>13000</c:v>
                </c:pt>
              </c:numCache>
            </c:numRef>
          </c:xVal>
          <c:yVal>
            <c:numRef>
              <c:f>'Biểu đồ hòa vốn'!$B$79:$H$79</c:f>
              <c:numCache>
                <c:formatCode>#,##0</c:formatCode>
                <c:ptCount val="7"/>
                <c:pt idx="0">
                  <c:v>110000000</c:v>
                </c:pt>
                <c:pt idx="1">
                  <c:v>125000000</c:v>
                </c:pt>
                <c:pt idx="2">
                  <c:v>140000000</c:v>
                </c:pt>
                <c:pt idx="3">
                  <c:v>155000000</c:v>
                </c:pt>
                <c:pt idx="4">
                  <c:v>170000000</c:v>
                </c:pt>
                <c:pt idx="5">
                  <c:v>185000000</c:v>
                </c:pt>
                <c:pt idx="6">
                  <c:v>200000000</c:v>
                </c:pt>
              </c:numCache>
            </c:numRef>
          </c:yVal>
        </c:ser>
        <c:ser>
          <c:idx val="3"/>
          <c:order val="3"/>
          <c:tx>
            <c:strRef>
              <c:f>'Biểu đồ hòa vốn'!$A$80</c:f>
              <c:strCache>
                <c:ptCount val="1"/>
                <c:pt idx="0">
                  <c:v>Doanh thu</c:v>
                </c:pt>
              </c:strCache>
            </c:strRef>
          </c:tx>
          <c:marker>
            <c:symbol val="none"/>
          </c:marker>
          <c:xVal>
            <c:numRef>
              <c:f>'Biểu đồ hòa vốn'!$B$76:$H$76</c:f>
              <c:numCache>
                <c:formatCode>#,##0</c:formatCode>
                <c:ptCount val="7"/>
                <c:pt idx="0">
                  <c:v>1000</c:v>
                </c:pt>
                <c:pt idx="1">
                  <c:v>3000</c:v>
                </c:pt>
                <c:pt idx="2">
                  <c:v>5000</c:v>
                </c:pt>
                <c:pt idx="3">
                  <c:v>7000</c:v>
                </c:pt>
                <c:pt idx="4">
                  <c:v>9000</c:v>
                </c:pt>
                <c:pt idx="5">
                  <c:v>11000</c:v>
                </c:pt>
                <c:pt idx="6">
                  <c:v>13000</c:v>
                </c:pt>
              </c:numCache>
            </c:numRef>
          </c:xVal>
          <c:yVal>
            <c:numRef>
              <c:f>'Biểu đồ hòa vốn'!$B$80:$H$80</c:f>
              <c:numCache>
                <c:formatCode>#,##0</c:formatCode>
                <c:ptCount val="7"/>
                <c:pt idx="0">
                  <c:v>25000000</c:v>
                </c:pt>
                <c:pt idx="1">
                  <c:v>75000000</c:v>
                </c:pt>
                <c:pt idx="2">
                  <c:v>125000000</c:v>
                </c:pt>
                <c:pt idx="3">
                  <c:v>175000000</c:v>
                </c:pt>
                <c:pt idx="4">
                  <c:v>225000000</c:v>
                </c:pt>
                <c:pt idx="5">
                  <c:v>275000000</c:v>
                </c:pt>
                <c:pt idx="6">
                  <c:v>325000000</c:v>
                </c:pt>
              </c:numCache>
            </c:numRef>
          </c:yVal>
        </c:ser>
        <c:ser>
          <c:idx val="4"/>
          <c:order val="4"/>
          <c:tx>
            <c:strRef>
              <c:f>'Biểu đồ hòa vốn'!$A$81</c:f>
              <c:strCache>
                <c:ptCount val="1"/>
                <c:pt idx="0">
                  <c:v>Lợi nhuận</c:v>
                </c:pt>
              </c:strCache>
            </c:strRef>
          </c:tx>
          <c:marker>
            <c:symbol val="none"/>
          </c:marker>
          <c:xVal>
            <c:numRef>
              <c:f>'Biểu đồ hòa vốn'!$B$76:$H$76</c:f>
              <c:numCache>
                <c:formatCode>#,##0</c:formatCode>
                <c:ptCount val="7"/>
                <c:pt idx="0">
                  <c:v>1000</c:v>
                </c:pt>
                <c:pt idx="1">
                  <c:v>3000</c:v>
                </c:pt>
                <c:pt idx="2">
                  <c:v>5000</c:v>
                </c:pt>
                <c:pt idx="3">
                  <c:v>7000</c:v>
                </c:pt>
                <c:pt idx="4">
                  <c:v>9000</c:v>
                </c:pt>
                <c:pt idx="5">
                  <c:v>11000</c:v>
                </c:pt>
                <c:pt idx="6">
                  <c:v>13000</c:v>
                </c:pt>
              </c:numCache>
            </c:numRef>
          </c:xVal>
          <c:yVal>
            <c:numRef>
              <c:f>'Biểu đồ hòa vốn'!$B$81:$H$81</c:f>
              <c:numCache>
                <c:formatCode>#,##0</c:formatCode>
                <c:ptCount val="7"/>
                <c:pt idx="0">
                  <c:v>-85000000</c:v>
                </c:pt>
                <c:pt idx="1">
                  <c:v>-50000000</c:v>
                </c:pt>
                <c:pt idx="2">
                  <c:v>-15000000</c:v>
                </c:pt>
                <c:pt idx="3">
                  <c:v>20000000</c:v>
                </c:pt>
                <c:pt idx="4">
                  <c:v>55000000</c:v>
                </c:pt>
                <c:pt idx="5">
                  <c:v>90000000</c:v>
                </c:pt>
                <c:pt idx="6">
                  <c:v>125000000</c:v>
                </c:pt>
              </c:numCache>
            </c:numRef>
          </c:yVal>
        </c:ser>
        <c:axId val="63679872"/>
        <c:axId val="63693952"/>
      </c:scatterChart>
      <c:valAx>
        <c:axId val="63679872"/>
        <c:scaling>
          <c:orientation val="minMax"/>
        </c:scaling>
        <c:axPos val="b"/>
        <c:numFmt formatCode="#,##0" sourceLinked="1"/>
        <c:tickLblPos val="nextTo"/>
        <c:crossAx val="63693952"/>
        <c:crosses val="autoZero"/>
        <c:crossBetween val="midCat"/>
      </c:valAx>
      <c:valAx>
        <c:axId val="63693952"/>
        <c:scaling>
          <c:orientation val="minMax"/>
        </c:scaling>
        <c:axPos val="l"/>
        <c:majorGridlines/>
        <c:numFmt formatCode="#,##0" sourceLinked="1"/>
        <c:tickLblPos val="nextTo"/>
        <c:crossAx val="63679872"/>
        <c:crosses val="autoZero"/>
        <c:crossBetween val="midCat"/>
      </c:valAx>
    </c:plotArea>
    <c:legend>
      <c:legendPos val="r"/>
      <c:layout/>
    </c:legend>
    <c:plotVisOnly val="1"/>
  </c:chart>
  <c:printSettings>
    <c:headerFooter/>
    <c:pageMargins b="0.75000000000000278" l="0.70000000000000062" r="0.70000000000000062" t="0.750000000000002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7" Type="http://schemas.openxmlformats.org/officeDocument/2006/relationships/image" Target="../media/image5.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4.jpeg"/><Relationship Id="rId5" Type="http://schemas.openxmlformats.org/officeDocument/2006/relationships/image" Target="../media/image3.jpeg"/><Relationship Id="rId4"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4</xdr:col>
      <xdr:colOff>1</xdr:colOff>
      <xdr:row>3</xdr:row>
      <xdr:rowOff>9523</xdr:rowOff>
    </xdr:from>
    <xdr:to>
      <xdr:col>8</xdr:col>
      <xdr:colOff>1009650</xdr:colOff>
      <xdr:row>17</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19</xdr:row>
      <xdr:rowOff>0</xdr:rowOff>
    </xdr:from>
    <xdr:to>
      <xdr:col>8</xdr:col>
      <xdr:colOff>1009650</xdr:colOff>
      <xdr:row>33</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28576</xdr:colOff>
      <xdr:row>2</xdr:row>
      <xdr:rowOff>142875</xdr:rowOff>
    </xdr:from>
    <xdr:to>
      <xdr:col>11</xdr:col>
      <xdr:colOff>73026</xdr:colOff>
      <xdr:row>7</xdr:row>
      <xdr:rowOff>133350</xdr:rowOff>
    </xdr:to>
    <xdr:pic>
      <xdr:nvPicPr>
        <xdr:cNvPr id="5" name="Picture 4" descr="Logo DW.png"/>
        <xdr:cNvPicPr>
          <a:picLocks noChangeAspect="1"/>
        </xdr:cNvPicPr>
      </xdr:nvPicPr>
      <xdr:blipFill>
        <a:blip xmlns:r="http://schemas.openxmlformats.org/officeDocument/2006/relationships" r:embed="rId3" cstate="print"/>
        <a:stretch>
          <a:fillRect/>
        </a:stretch>
      </xdr:blipFill>
      <xdr:spPr>
        <a:xfrm>
          <a:off x="9620251" y="809625"/>
          <a:ext cx="1320800" cy="990600"/>
        </a:xfrm>
        <a:prstGeom prst="rect">
          <a:avLst/>
        </a:prstGeom>
      </xdr:spPr>
    </xdr:pic>
    <xdr:clientData/>
  </xdr:twoCellAnchor>
  <xdr:twoCellAnchor editAs="oneCell">
    <xdr:from>
      <xdr:col>10</xdr:col>
      <xdr:colOff>228600</xdr:colOff>
      <xdr:row>18</xdr:row>
      <xdr:rowOff>152401</xdr:rowOff>
    </xdr:from>
    <xdr:to>
      <xdr:col>11</xdr:col>
      <xdr:colOff>523874</xdr:colOff>
      <xdr:row>29</xdr:row>
      <xdr:rowOff>68276</xdr:rowOff>
    </xdr:to>
    <xdr:pic>
      <xdr:nvPicPr>
        <xdr:cNvPr id="6" name="Picture 5" descr="IMG_7765.JPG"/>
        <xdr:cNvPicPr>
          <a:picLocks noChangeAspect="1"/>
        </xdr:cNvPicPr>
      </xdr:nvPicPr>
      <xdr:blipFill>
        <a:blip xmlns:r="http://schemas.openxmlformats.org/officeDocument/2006/relationships" r:embed="rId4" cstate="print"/>
        <a:stretch>
          <a:fillRect/>
        </a:stretch>
      </xdr:blipFill>
      <xdr:spPr>
        <a:xfrm>
          <a:off x="9991725" y="4019551"/>
          <a:ext cx="1447799" cy="2116150"/>
        </a:xfrm>
        <a:prstGeom prst="rect">
          <a:avLst/>
        </a:prstGeom>
        <a:ln w="127000" cap="rnd">
          <a:solidFill>
            <a:srgbClr val="FFFFFF"/>
          </a:solidFill>
        </a:ln>
        <a:effectLst>
          <a:outerShdw blurRad="76200" dist="95250" dir="10500000" sx="97000" sy="23000" kx="900000" algn="br" rotWithShape="0">
            <a:srgbClr val="000000">
              <a:alpha val="20000"/>
            </a:srgbClr>
          </a:outerShdw>
        </a:effectLst>
        <a:scene3d>
          <a:camera prst="orthographicFront"/>
          <a:lightRig rig="twoPt" dir="t">
            <a:rot lat="0" lon="0" rev="7800000"/>
          </a:lightRig>
        </a:scene3d>
        <a:sp3d contourW="6350">
          <a:bevelT w="50800" h="16510"/>
          <a:contourClr>
            <a:srgbClr val="C0C0C0"/>
          </a:contourClr>
        </a:sp3d>
      </xdr:spPr>
    </xdr:pic>
    <xdr:clientData/>
  </xdr:twoCellAnchor>
  <xdr:twoCellAnchor editAs="oneCell">
    <xdr:from>
      <xdr:col>10</xdr:col>
      <xdr:colOff>50800</xdr:colOff>
      <xdr:row>46</xdr:row>
      <xdr:rowOff>180975</xdr:rowOff>
    </xdr:from>
    <xdr:to>
      <xdr:col>13</xdr:col>
      <xdr:colOff>1428750</xdr:colOff>
      <xdr:row>60</xdr:row>
      <xdr:rowOff>161925</xdr:rowOff>
    </xdr:to>
    <xdr:pic>
      <xdr:nvPicPr>
        <xdr:cNvPr id="7" name="Picture 6" descr="2.JPG"/>
        <xdr:cNvPicPr>
          <a:picLocks noChangeAspect="1"/>
        </xdr:cNvPicPr>
      </xdr:nvPicPr>
      <xdr:blipFill>
        <a:blip xmlns:r="http://schemas.openxmlformats.org/officeDocument/2006/relationships" r:embed="rId5" cstate="print"/>
        <a:stretch>
          <a:fillRect/>
        </a:stretch>
      </xdr:blipFill>
      <xdr:spPr>
        <a:xfrm>
          <a:off x="9766300" y="10125075"/>
          <a:ext cx="4597400" cy="3448050"/>
        </a:xfrm>
        <a:prstGeom prst="rect">
          <a:avLst/>
        </a:prstGeom>
      </xdr:spPr>
    </xdr:pic>
    <xdr:clientData/>
  </xdr:twoCellAnchor>
  <xdr:twoCellAnchor editAs="oneCell">
    <xdr:from>
      <xdr:col>10</xdr:col>
      <xdr:colOff>47625</xdr:colOff>
      <xdr:row>39</xdr:row>
      <xdr:rowOff>137409</xdr:rowOff>
    </xdr:from>
    <xdr:to>
      <xdr:col>13</xdr:col>
      <xdr:colOff>1428750</xdr:colOff>
      <xdr:row>46</xdr:row>
      <xdr:rowOff>104775</xdr:rowOff>
    </xdr:to>
    <xdr:pic>
      <xdr:nvPicPr>
        <xdr:cNvPr id="8" name="Picture 7" descr="11029511_1634013480162848_6606079030679904466_n.png"/>
        <xdr:cNvPicPr>
          <a:picLocks noChangeAspect="1"/>
        </xdr:cNvPicPr>
      </xdr:nvPicPr>
      <xdr:blipFill>
        <a:blip xmlns:r="http://schemas.openxmlformats.org/officeDocument/2006/relationships" r:embed="rId6"/>
        <a:stretch>
          <a:fillRect/>
        </a:stretch>
      </xdr:blipFill>
      <xdr:spPr>
        <a:xfrm>
          <a:off x="9763125" y="8347959"/>
          <a:ext cx="4600575" cy="1700916"/>
        </a:xfrm>
        <a:prstGeom prst="rect">
          <a:avLst/>
        </a:prstGeom>
      </xdr:spPr>
    </xdr:pic>
    <xdr:clientData/>
  </xdr:twoCellAnchor>
  <xdr:twoCellAnchor editAs="oneCell">
    <xdr:from>
      <xdr:col>10</xdr:col>
      <xdr:colOff>53163</xdr:colOff>
      <xdr:row>69</xdr:row>
      <xdr:rowOff>200299</xdr:rowOff>
    </xdr:from>
    <xdr:to>
      <xdr:col>13</xdr:col>
      <xdr:colOff>1424763</xdr:colOff>
      <xdr:row>76</xdr:row>
      <xdr:rowOff>240343</xdr:rowOff>
    </xdr:to>
    <xdr:pic>
      <xdr:nvPicPr>
        <xdr:cNvPr id="9" name="Picture 8" descr="10982411_789682951112939_5628620606603642557_n.png"/>
        <xdr:cNvPicPr>
          <a:picLocks noChangeAspect="1"/>
        </xdr:cNvPicPr>
      </xdr:nvPicPr>
      <xdr:blipFill>
        <a:blip xmlns:r="http://schemas.openxmlformats.org/officeDocument/2006/relationships" r:embed="rId7"/>
        <a:stretch>
          <a:fillRect/>
        </a:stretch>
      </xdr:blipFill>
      <xdr:spPr>
        <a:xfrm>
          <a:off x="9768663" y="15802249"/>
          <a:ext cx="4591050" cy="16973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006600"/>
  </sheetPr>
  <dimension ref="A1:N94"/>
  <sheetViews>
    <sheetView workbookViewId="0">
      <selection activeCell="M1" sqref="M1:M2"/>
    </sheetView>
  </sheetViews>
  <sheetFormatPr defaultColWidth="0" defaultRowHeight="19.5" customHeight="1" zeroHeight="1"/>
  <cols>
    <col min="1" max="1" width="18" style="1" bestFit="1" customWidth="1"/>
    <col min="2" max="2" width="15.42578125" style="1" customWidth="1"/>
    <col min="3" max="3" width="17.7109375" style="1" customWidth="1"/>
    <col min="4" max="5" width="15.42578125" style="1" customWidth="1"/>
    <col min="6" max="6" width="15.7109375" style="1" customWidth="1"/>
    <col min="7" max="8" width="15.42578125" style="1" customWidth="1"/>
    <col min="9" max="9" width="15.28515625" style="1" customWidth="1"/>
    <col min="10" max="10" width="1.85546875" style="17" customWidth="1"/>
    <col min="11" max="11" width="17.28515625" style="1" customWidth="1"/>
    <col min="12" max="12" width="13.7109375" style="1" customWidth="1"/>
    <col min="13" max="13" width="17.28515625" style="1" customWidth="1"/>
    <col min="14" max="14" width="22.140625" style="1" customWidth="1"/>
    <col min="15" max="16384" width="15.28515625" style="1" hidden="1"/>
  </cols>
  <sheetData>
    <row r="1" spans="1:14" ht="36.75" customHeight="1" thickBot="1">
      <c r="A1" s="137" t="s">
        <v>147</v>
      </c>
      <c r="B1" s="138"/>
      <c r="C1" s="138"/>
      <c r="D1" s="138"/>
      <c r="E1" s="138"/>
      <c r="F1" s="138"/>
      <c r="G1" s="138"/>
      <c r="H1" s="138"/>
      <c r="I1" s="138"/>
      <c r="J1" s="24"/>
      <c r="K1" s="125" t="s">
        <v>158</v>
      </c>
      <c r="L1" s="125"/>
      <c r="M1" s="135" t="s">
        <v>108</v>
      </c>
      <c r="N1" s="34"/>
    </row>
    <row r="2" spans="1:14" ht="15.75" customHeight="1" thickTop="1" thickBot="1">
      <c r="A2" s="36"/>
      <c r="B2" s="36"/>
      <c r="C2" s="36"/>
      <c r="D2" s="36"/>
      <c r="E2" s="36"/>
      <c r="F2" s="36"/>
      <c r="G2" s="36"/>
      <c r="H2" s="36"/>
      <c r="I2" s="36"/>
      <c r="J2" s="24"/>
      <c r="K2" s="126"/>
      <c r="L2" s="126"/>
      <c r="M2" s="136"/>
      <c r="N2" s="35"/>
    </row>
    <row r="3" spans="1:14" ht="15.75" customHeight="1" thickTop="1" thickBot="1">
      <c r="A3" s="37" t="s">
        <v>65</v>
      </c>
      <c r="B3" s="38" t="s">
        <v>148</v>
      </c>
      <c r="C3" s="38" t="s">
        <v>149</v>
      </c>
      <c r="D3" s="34"/>
      <c r="E3" s="139" t="s">
        <v>71</v>
      </c>
      <c r="F3" s="139"/>
      <c r="G3" s="139"/>
      <c r="H3" s="139"/>
      <c r="I3" s="139"/>
      <c r="J3" s="24"/>
      <c r="K3" s="25"/>
      <c r="L3" s="25"/>
      <c r="M3" s="25"/>
      <c r="N3" s="26"/>
    </row>
    <row r="4" spans="1:14" ht="15.75" customHeight="1">
      <c r="A4" s="148" t="s">
        <v>9</v>
      </c>
      <c r="B4" s="39" t="s">
        <v>56</v>
      </c>
      <c r="C4" s="39" t="s">
        <v>57</v>
      </c>
      <c r="D4" s="40"/>
      <c r="E4" s="40"/>
      <c r="F4" s="40"/>
      <c r="G4" s="40"/>
      <c r="H4" s="40"/>
      <c r="I4" s="27"/>
      <c r="J4" s="24"/>
      <c r="K4" s="27"/>
      <c r="L4" s="128" t="s">
        <v>126</v>
      </c>
      <c r="M4" s="128"/>
      <c r="N4" s="128"/>
    </row>
    <row r="5" spans="1:14" ht="15.75" customHeight="1" thickBot="1">
      <c r="A5" s="149"/>
      <c r="B5" s="41">
        <f>SUM(B6:B14)</f>
        <v>115378330</v>
      </c>
      <c r="C5" s="41">
        <f>SUM(C6:C14)</f>
        <v>102500000</v>
      </c>
      <c r="D5" s="34"/>
      <c r="E5" s="34"/>
      <c r="F5" s="34"/>
      <c r="G5" s="34"/>
      <c r="H5" s="34"/>
      <c r="I5" s="34"/>
      <c r="J5" s="28"/>
      <c r="K5" s="27"/>
      <c r="L5" s="129" t="s">
        <v>127</v>
      </c>
      <c r="M5" s="130"/>
      <c r="N5" s="130"/>
    </row>
    <row r="6" spans="1:14" ht="15.75" customHeight="1" thickTop="1">
      <c r="A6" s="42" t="s">
        <v>2</v>
      </c>
      <c r="B6" s="34">
        <f>'Chi phí'!C3</f>
        <v>35000000</v>
      </c>
      <c r="C6" s="34">
        <f>B6</f>
        <v>35000000</v>
      </c>
      <c r="D6" s="34"/>
      <c r="E6" s="34"/>
      <c r="F6" s="34"/>
      <c r="G6" s="34"/>
      <c r="H6" s="34"/>
      <c r="I6" s="34"/>
      <c r="J6" s="28"/>
      <c r="K6" s="27"/>
      <c r="L6" s="129" t="s">
        <v>129</v>
      </c>
      <c r="M6" s="130"/>
      <c r="N6" s="130"/>
    </row>
    <row r="7" spans="1:14" ht="15.75" customHeight="1">
      <c r="A7" s="42" t="s">
        <v>32</v>
      </c>
      <c r="B7" s="34">
        <f>ROUND('Chi phí'!C6,-1)</f>
        <v>10878330</v>
      </c>
      <c r="C7" s="34">
        <v>0</v>
      </c>
      <c r="D7" s="34"/>
      <c r="E7" s="34"/>
      <c r="F7" s="34"/>
      <c r="G7" s="34"/>
      <c r="H7" s="34"/>
      <c r="I7" s="34"/>
      <c r="J7" s="28"/>
      <c r="K7" s="27"/>
      <c r="L7" s="129" t="s">
        <v>128</v>
      </c>
      <c r="M7" s="130"/>
      <c r="N7" s="130"/>
    </row>
    <row r="8" spans="1:14" ht="15.75" customHeight="1" thickBot="1">
      <c r="A8" s="42" t="s">
        <v>20</v>
      </c>
      <c r="B8" s="34">
        <f>'Chi phí'!C11</f>
        <v>44000000</v>
      </c>
      <c r="C8" s="34">
        <f>B8</f>
        <v>44000000</v>
      </c>
      <c r="D8" s="34"/>
      <c r="E8" s="34"/>
      <c r="F8" s="34"/>
      <c r="G8" s="34"/>
      <c r="H8" s="34"/>
      <c r="I8" s="34"/>
      <c r="J8" s="28"/>
      <c r="K8" s="29"/>
      <c r="L8" s="131" t="s">
        <v>131</v>
      </c>
      <c r="M8" s="131"/>
      <c r="N8" s="131"/>
    </row>
    <row r="9" spans="1:14" ht="15.75" customHeight="1" thickTop="1">
      <c r="A9" s="42" t="s">
        <v>12</v>
      </c>
      <c r="B9" s="34">
        <f>'Chi phí'!C30</f>
        <v>1500000</v>
      </c>
      <c r="C9" s="34">
        <f>B9</f>
        <v>1500000</v>
      </c>
      <c r="D9" s="34"/>
      <c r="E9" s="34"/>
      <c r="F9" s="34"/>
      <c r="G9" s="34"/>
      <c r="H9" s="34"/>
      <c r="I9" s="34"/>
      <c r="J9" s="28"/>
      <c r="K9" s="133" t="s">
        <v>130</v>
      </c>
      <c r="L9" s="133"/>
      <c r="M9" s="133"/>
      <c r="N9" s="133"/>
    </row>
    <row r="10" spans="1:14" ht="15.75" customHeight="1">
      <c r="A10" s="42" t="s">
        <v>27</v>
      </c>
      <c r="B10" s="34">
        <f>'Chi phí'!C32</f>
        <v>10000000</v>
      </c>
      <c r="C10" s="34">
        <f>B10</f>
        <v>10000000</v>
      </c>
      <c r="D10" s="34"/>
      <c r="E10" s="34"/>
      <c r="F10" s="34"/>
      <c r="G10" s="34"/>
      <c r="H10" s="34"/>
      <c r="I10" s="34"/>
      <c r="J10" s="28"/>
      <c r="K10" s="134"/>
      <c r="L10" s="134"/>
      <c r="M10" s="134"/>
      <c r="N10" s="134"/>
    </row>
    <row r="11" spans="1:14" ht="15.75" customHeight="1">
      <c r="A11" s="42" t="s">
        <v>14</v>
      </c>
      <c r="B11" s="34">
        <f>'Chi phí'!C26</f>
        <v>2000000</v>
      </c>
      <c r="C11" s="34">
        <v>0</v>
      </c>
      <c r="D11" s="34"/>
      <c r="E11" s="34"/>
      <c r="F11" s="34"/>
      <c r="G11" s="34"/>
      <c r="H11" s="34"/>
      <c r="I11" s="34"/>
      <c r="J11" s="28"/>
      <c r="K11" s="134"/>
      <c r="L11" s="134"/>
      <c r="M11" s="134"/>
      <c r="N11" s="134"/>
    </row>
    <row r="12" spans="1:14" ht="15.75" customHeight="1">
      <c r="A12" s="34"/>
      <c r="B12" s="34"/>
      <c r="C12" s="34"/>
      <c r="D12" s="34"/>
      <c r="E12" s="34"/>
      <c r="F12" s="34"/>
      <c r="G12" s="34"/>
      <c r="H12" s="34"/>
      <c r="I12" s="34"/>
      <c r="J12" s="28"/>
      <c r="K12" s="134"/>
      <c r="L12" s="134"/>
      <c r="M12" s="134"/>
      <c r="N12" s="134"/>
    </row>
    <row r="13" spans="1:14" ht="15.75" customHeight="1">
      <c r="A13" s="34"/>
      <c r="B13" s="34"/>
      <c r="C13" s="34"/>
      <c r="D13" s="34"/>
      <c r="E13" s="34"/>
      <c r="F13" s="34"/>
      <c r="G13" s="34"/>
      <c r="H13" s="34"/>
      <c r="I13" s="34"/>
      <c r="J13" s="28"/>
      <c r="K13" s="134"/>
      <c r="L13" s="134"/>
      <c r="M13" s="134"/>
      <c r="N13" s="134"/>
    </row>
    <row r="14" spans="1:14" ht="15.75" customHeight="1">
      <c r="A14" s="42" t="s">
        <v>1</v>
      </c>
      <c r="B14" s="34">
        <f>'Chi phí'!C34</f>
        <v>12000000</v>
      </c>
      <c r="C14" s="34">
        <f>B14</f>
        <v>12000000</v>
      </c>
      <c r="D14" s="34"/>
      <c r="E14" s="34"/>
      <c r="F14" s="34"/>
      <c r="G14" s="34"/>
      <c r="H14" s="34"/>
      <c r="I14" s="34"/>
      <c r="J14" s="28"/>
      <c r="K14" s="134"/>
      <c r="L14" s="134"/>
      <c r="M14" s="134"/>
      <c r="N14" s="134"/>
    </row>
    <row r="15" spans="1:14" ht="15.75" customHeight="1">
      <c r="A15" s="43"/>
      <c r="B15" s="43"/>
      <c r="C15" s="43"/>
      <c r="D15" s="34"/>
      <c r="E15" s="34"/>
      <c r="F15" s="34"/>
      <c r="G15" s="34"/>
      <c r="H15" s="34"/>
      <c r="I15" s="34"/>
      <c r="J15" s="28"/>
      <c r="K15" s="134"/>
      <c r="L15" s="134"/>
      <c r="M15" s="134"/>
      <c r="N15" s="134"/>
    </row>
    <row r="16" spans="1:14" ht="15.75" customHeight="1" thickBot="1">
      <c r="A16" s="47" t="s">
        <v>61</v>
      </c>
      <c r="B16" s="5">
        <v>25000</v>
      </c>
      <c r="C16" s="6">
        <v>25000</v>
      </c>
      <c r="D16" s="34"/>
      <c r="E16" s="34"/>
      <c r="F16" s="34"/>
      <c r="G16" s="34"/>
      <c r="H16" s="34"/>
      <c r="I16" s="34"/>
      <c r="J16" s="28"/>
      <c r="K16" s="134"/>
      <c r="L16" s="134"/>
      <c r="M16" s="134"/>
      <c r="N16" s="134"/>
    </row>
    <row r="17" spans="1:14" ht="15.75" customHeight="1" thickTop="1">
      <c r="A17" s="127"/>
      <c r="B17" s="127"/>
      <c r="C17" s="34"/>
      <c r="D17" s="34"/>
      <c r="E17" s="34"/>
      <c r="F17" s="34"/>
      <c r="G17" s="34"/>
      <c r="H17" s="34"/>
      <c r="I17" s="34"/>
      <c r="J17" s="28"/>
      <c r="K17" s="132"/>
      <c r="L17" s="132"/>
      <c r="M17" s="132"/>
      <c r="N17" s="132"/>
    </row>
    <row r="18" spans="1:14" ht="15.75" customHeight="1" thickBot="1">
      <c r="A18" s="44" t="s">
        <v>10</v>
      </c>
      <c r="B18" s="45">
        <f>SUM(B19:B20)</f>
        <v>7500</v>
      </c>
      <c r="C18" s="45">
        <f>SUM(C19:C20)</f>
        <v>7500</v>
      </c>
      <c r="D18" s="34"/>
      <c r="E18" s="34"/>
      <c r="F18" s="34"/>
      <c r="G18" s="34"/>
      <c r="H18" s="34"/>
      <c r="I18" s="34"/>
      <c r="J18" s="28"/>
      <c r="K18" s="105" t="s">
        <v>146</v>
      </c>
      <c r="L18" s="105"/>
      <c r="M18" s="105"/>
      <c r="N18" s="105"/>
    </row>
    <row r="19" spans="1:14" ht="15.75" customHeight="1" thickTop="1">
      <c r="A19" s="43" t="s">
        <v>0</v>
      </c>
      <c r="B19" s="43">
        <f>'Chi phí'!F3</f>
        <v>7500</v>
      </c>
      <c r="C19" s="43">
        <f>'Chi phí'!F3</f>
        <v>7500</v>
      </c>
      <c r="D19" s="34"/>
      <c r="E19" s="139" t="s">
        <v>72</v>
      </c>
      <c r="F19" s="139"/>
      <c r="G19" s="139"/>
      <c r="H19" s="139"/>
      <c r="I19" s="139"/>
      <c r="J19" s="28"/>
      <c r="K19" s="25"/>
      <c r="L19" s="25"/>
      <c r="M19" s="153" t="s">
        <v>132</v>
      </c>
      <c r="N19" s="153"/>
    </row>
    <row r="20" spans="1:14" ht="15.75" customHeight="1">
      <c r="A20" s="43" t="s">
        <v>1</v>
      </c>
      <c r="B20" s="43">
        <f>'Chi phí'!F6</f>
        <v>0</v>
      </c>
      <c r="C20" s="43">
        <f>'Chi phí'!F6</f>
        <v>0</v>
      </c>
      <c r="D20" s="34"/>
      <c r="E20" s="34"/>
      <c r="F20" s="34"/>
      <c r="G20" s="34"/>
      <c r="H20" s="34"/>
      <c r="I20" s="34"/>
      <c r="J20" s="28"/>
      <c r="K20" s="25"/>
      <c r="L20" s="25"/>
      <c r="M20" s="104" t="s">
        <v>133</v>
      </c>
      <c r="N20" s="104"/>
    </row>
    <row r="21" spans="1:14" ht="15.75" customHeight="1">
      <c r="A21" s="26"/>
      <c r="B21" s="26"/>
      <c r="C21" s="26"/>
      <c r="D21" s="127"/>
      <c r="E21" s="127"/>
      <c r="F21" s="27"/>
      <c r="G21" s="27"/>
      <c r="H21" s="27"/>
      <c r="I21" s="27"/>
      <c r="J21" s="24"/>
      <c r="K21" s="25"/>
      <c r="L21" s="25"/>
      <c r="M21" s="104" t="s">
        <v>134</v>
      </c>
      <c r="N21" s="104"/>
    </row>
    <row r="22" spans="1:14" ht="15.75" customHeight="1" thickBot="1">
      <c r="A22" s="46" t="s">
        <v>150</v>
      </c>
      <c r="B22" s="38" t="s">
        <v>63</v>
      </c>
      <c r="C22" s="38" t="s">
        <v>64</v>
      </c>
      <c r="D22" s="43"/>
      <c r="E22" s="43"/>
      <c r="F22" s="27"/>
      <c r="G22" s="27"/>
      <c r="H22" s="27"/>
      <c r="I22" s="27"/>
      <c r="J22" s="24"/>
      <c r="K22" s="25"/>
      <c r="L22" s="25"/>
      <c r="M22" s="104" t="s">
        <v>140</v>
      </c>
      <c r="N22" s="104"/>
    </row>
    <row r="23" spans="1:14" ht="15.75" customHeight="1">
      <c r="A23" s="48" t="s">
        <v>73</v>
      </c>
      <c r="B23" s="49">
        <f>C23*30</f>
        <v>10500</v>
      </c>
      <c r="C23" s="21">
        <v>350</v>
      </c>
      <c r="D23" s="52">
        <f>B58/B57</f>
        <v>0.30952380952380953</v>
      </c>
      <c r="E23" s="43"/>
      <c r="F23" s="27"/>
      <c r="G23" s="27"/>
      <c r="H23" s="27"/>
      <c r="I23" s="27"/>
      <c r="J23" s="24"/>
      <c r="K23" s="25"/>
      <c r="L23" s="25"/>
      <c r="M23" s="110"/>
      <c r="N23" s="110"/>
    </row>
    <row r="24" spans="1:14" ht="15.75" customHeight="1" thickBot="1">
      <c r="A24" s="50" t="s">
        <v>77</v>
      </c>
      <c r="B24" s="22">
        <v>100000000</v>
      </c>
      <c r="C24" s="51">
        <f>ROUND(B24/30,-1)</f>
        <v>3333330</v>
      </c>
      <c r="D24" s="52">
        <f>D58/D57</f>
        <v>0.34569181574626223</v>
      </c>
      <c r="E24" s="43"/>
      <c r="F24" s="27"/>
      <c r="G24" s="27"/>
      <c r="H24" s="27"/>
      <c r="I24" s="27"/>
      <c r="J24" s="24"/>
      <c r="K24" s="25"/>
      <c r="L24" s="25"/>
      <c r="M24" s="154" t="s">
        <v>135</v>
      </c>
      <c r="N24" s="154"/>
    </row>
    <row r="25" spans="1:14" ht="15.75" customHeight="1">
      <c r="A25" s="26"/>
      <c r="B25" s="26"/>
      <c r="C25" s="26"/>
      <c r="D25" s="34"/>
      <c r="E25" s="34"/>
      <c r="F25" s="34"/>
      <c r="G25" s="34"/>
      <c r="H25" s="34"/>
      <c r="I25" s="34"/>
      <c r="J25" s="28"/>
      <c r="K25" s="25"/>
      <c r="L25" s="25"/>
      <c r="M25" s="108" t="s">
        <v>136</v>
      </c>
      <c r="N25" s="109"/>
    </row>
    <row r="26" spans="1:14" ht="15.75" customHeight="1">
      <c r="A26" s="53"/>
      <c r="B26" s="53"/>
      <c r="C26" s="53"/>
      <c r="D26" s="34"/>
      <c r="E26" s="34"/>
      <c r="F26" s="34"/>
      <c r="G26" s="34"/>
      <c r="H26" s="34"/>
      <c r="I26" s="34"/>
      <c r="J26" s="28"/>
      <c r="K26" s="26"/>
      <c r="L26" s="26"/>
      <c r="M26" s="106" t="s">
        <v>137</v>
      </c>
      <c r="N26" s="107"/>
    </row>
    <row r="27" spans="1:14" ht="15.75" customHeight="1" thickBot="1">
      <c r="A27" s="54" t="s">
        <v>62</v>
      </c>
      <c r="B27" s="38" t="s">
        <v>63</v>
      </c>
      <c r="C27" s="38" t="s">
        <v>64</v>
      </c>
      <c r="D27" s="34"/>
      <c r="E27" s="34"/>
      <c r="F27" s="34"/>
      <c r="G27" s="34"/>
      <c r="H27" s="34"/>
      <c r="I27" s="34"/>
      <c r="J27" s="28"/>
      <c r="K27" s="26"/>
      <c r="L27" s="26"/>
      <c r="M27" s="106" t="s">
        <v>138</v>
      </c>
      <c r="N27" s="107"/>
    </row>
    <row r="28" spans="1:14" ht="15.75" customHeight="1">
      <c r="A28" s="55" t="s">
        <v>69</v>
      </c>
      <c r="B28" s="56">
        <f>A34</f>
        <v>6593</v>
      </c>
      <c r="C28" s="57">
        <f>B28/30</f>
        <v>219.76666666666668</v>
      </c>
      <c r="D28" s="34"/>
      <c r="E28" s="34"/>
      <c r="F28" s="34"/>
      <c r="G28" s="34"/>
      <c r="H28" s="34"/>
      <c r="I28" s="34"/>
      <c r="J28" s="28"/>
      <c r="K28" s="26"/>
      <c r="L28" s="26"/>
      <c r="M28" s="108" t="s">
        <v>139</v>
      </c>
      <c r="N28" s="109"/>
    </row>
    <row r="29" spans="1:14" ht="15.75" customHeight="1">
      <c r="A29" s="58" t="s">
        <v>68</v>
      </c>
      <c r="B29" s="59">
        <f>ROUND(B28*C16,-2)</f>
        <v>164825000</v>
      </c>
      <c r="C29" s="60">
        <f>ROUND(B29/30,-3)</f>
        <v>5494000</v>
      </c>
      <c r="D29" s="34"/>
      <c r="E29" s="34"/>
      <c r="F29" s="34"/>
      <c r="G29" s="34"/>
      <c r="H29" s="34"/>
      <c r="I29" s="34"/>
      <c r="J29" s="28"/>
      <c r="K29" s="26"/>
      <c r="L29" s="26"/>
      <c r="M29" s="110"/>
      <c r="N29" s="110"/>
    </row>
    <row r="30" spans="1:14" ht="15.75" customHeight="1">
      <c r="A30" s="61" t="s">
        <v>66</v>
      </c>
      <c r="B30" s="62">
        <f>A33</f>
        <v>5857</v>
      </c>
      <c r="C30" s="63">
        <f>B30/30</f>
        <v>195.23333333333332</v>
      </c>
      <c r="D30" s="34"/>
      <c r="E30" s="34"/>
      <c r="F30" s="34"/>
      <c r="G30" s="34"/>
      <c r="H30" s="34"/>
      <c r="I30" s="34"/>
      <c r="J30" s="28"/>
      <c r="K30" s="26"/>
      <c r="L30" s="26"/>
      <c r="M30" s="110"/>
      <c r="N30" s="110"/>
    </row>
    <row r="31" spans="1:14" ht="15.75" customHeight="1">
      <c r="A31" s="61" t="s">
        <v>67</v>
      </c>
      <c r="B31" s="62">
        <f>ROUND(B30*C16,-2)</f>
        <v>146425000</v>
      </c>
      <c r="C31" s="63">
        <f>ROUND(B31/30,-3)</f>
        <v>4881000</v>
      </c>
      <c r="D31" s="34"/>
      <c r="E31" s="34"/>
      <c r="F31" s="34"/>
      <c r="G31" s="34"/>
      <c r="H31" s="34"/>
      <c r="I31" s="34"/>
      <c r="J31" s="28"/>
      <c r="K31" s="110"/>
      <c r="L31" s="110"/>
      <c r="M31" s="110"/>
      <c r="N31" s="110"/>
    </row>
    <row r="32" spans="1:14" ht="15.75" customHeight="1" thickBot="1">
      <c r="A32" s="43"/>
      <c r="B32" s="43"/>
      <c r="C32" s="34"/>
      <c r="D32" s="34"/>
      <c r="E32" s="34"/>
      <c r="F32" s="34"/>
      <c r="G32" s="34"/>
      <c r="H32" s="34"/>
      <c r="I32" s="34"/>
      <c r="J32" s="28"/>
      <c r="K32" s="105" t="s">
        <v>141</v>
      </c>
      <c r="L32" s="105"/>
      <c r="M32" s="105"/>
      <c r="N32" s="105"/>
    </row>
    <row r="33" spans="1:14" ht="15.75" customHeight="1" thickTop="1">
      <c r="A33" s="64">
        <f>ROUND(((B33+C5)/(B16-B18)),0)</f>
        <v>5857</v>
      </c>
      <c r="B33" s="64">
        <v>0</v>
      </c>
      <c r="C33" s="65"/>
      <c r="D33" s="34"/>
      <c r="E33" s="34"/>
      <c r="F33" s="34"/>
      <c r="G33" s="34"/>
      <c r="H33" s="34"/>
      <c r="I33" s="34"/>
      <c r="J33" s="28"/>
      <c r="K33" s="150" t="s">
        <v>142</v>
      </c>
      <c r="L33" s="150"/>
      <c r="M33" s="150"/>
      <c r="N33" s="150"/>
    </row>
    <row r="34" spans="1:14" ht="15.75" customHeight="1">
      <c r="A34" s="64">
        <f>ROUND(((B34+B5)/(B16-B18)),0)</f>
        <v>6593</v>
      </c>
      <c r="B34" s="64">
        <v>0</v>
      </c>
      <c r="C34" s="65"/>
      <c r="D34" s="34"/>
      <c r="E34" s="34"/>
      <c r="F34" s="34"/>
      <c r="G34" s="34"/>
      <c r="H34" s="34"/>
      <c r="I34" s="34"/>
      <c r="J34" s="28"/>
      <c r="K34" s="151"/>
      <c r="L34" s="151"/>
      <c r="M34" s="151"/>
      <c r="N34" s="151"/>
    </row>
    <row r="35" spans="1:14" ht="15.75" customHeight="1" thickBot="1">
      <c r="A35" s="121" t="s">
        <v>16</v>
      </c>
      <c r="B35" s="121"/>
      <c r="C35" s="66"/>
      <c r="D35" s="147" t="s">
        <v>119</v>
      </c>
      <c r="E35" s="147"/>
      <c r="F35" s="67">
        <f>G42</f>
        <v>350</v>
      </c>
      <c r="G35" s="66"/>
      <c r="H35" s="66"/>
      <c r="I35" s="34"/>
      <c r="J35" s="28"/>
      <c r="K35" s="151"/>
      <c r="L35" s="151"/>
      <c r="M35" s="151"/>
      <c r="N35" s="151"/>
    </row>
    <row r="36" spans="1:14" ht="15.75" customHeight="1" thickBot="1">
      <c r="A36" s="42" t="s">
        <v>13</v>
      </c>
      <c r="B36" s="42">
        <f>'Chi phí'!I2</f>
        <v>652700000</v>
      </c>
      <c r="C36" s="140" t="s">
        <v>120</v>
      </c>
      <c r="D36" s="140"/>
      <c r="E36" s="140"/>
      <c r="F36" s="140" t="s">
        <v>121</v>
      </c>
      <c r="G36" s="140"/>
      <c r="H36" s="140"/>
      <c r="I36" s="34"/>
      <c r="J36" s="28"/>
      <c r="K36" s="151"/>
      <c r="L36" s="151"/>
      <c r="M36" s="151"/>
      <c r="N36" s="151"/>
    </row>
    <row r="37" spans="1:14" ht="19.5" customHeight="1" thickTop="1">
      <c r="A37" s="42" t="s">
        <v>14</v>
      </c>
      <c r="B37" s="42">
        <f>'Chi phí'!C27</f>
        <v>120000000</v>
      </c>
      <c r="C37" s="141">
        <f>B38/B49</f>
        <v>11.896220983043229</v>
      </c>
      <c r="D37" s="142"/>
      <c r="E37" s="142"/>
      <c r="F37" s="142">
        <f>B38/B60</f>
        <v>10.010688259109312</v>
      </c>
      <c r="G37" s="142"/>
      <c r="H37" s="145"/>
      <c r="I37" s="34"/>
      <c r="J37" s="28"/>
      <c r="K37" s="152" t="s">
        <v>144</v>
      </c>
      <c r="L37" s="152"/>
      <c r="M37" s="152"/>
      <c r="N37" s="152"/>
    </row>
    <row r="38" spans="1:14" ht="19.5" customHeight="1">
      <c r="A38" s="68" t="s">
        <v>15</v>
      </c>
      <c r="B38" s="68">
        <f>SUM(B36:B37)</f>
        <v>772700000</v>
      </c>
      <c r="C38" s="143"/>
      <c r="D38" s="144"/>
      <c r="E38" s="144"/>
      <c r="F38" s="144"/>
      <c r="G38" s="144"/>
      <c r="H38" s="146"/>
      <c r="I38" s="34"/>
      <c r="J38" s="28"/>
      <c r="K38" s="103" t="s">
        <v>143</v>
      </c>
      <c r="L38" s="103"/>
      <c r="M38" s="103"/>
      <c r="N38" s="103"/>
    </row>
    <row r="39" spans="1:14" ht="19.5" customHeight="1">
      <c r="A39" s="122"/>
      <c r="B39" s="122"/>
      <c r="C39" s="122"/>
      <c r="D39" s="122"/>
      <c r="E39" s="122"/>
      <c r="F39" s="122"/>
      <c r="G39" s="122"/>
      <c r="H39" s="122"/>
      <c r="I39" s="34"/>
      <c r="J39" s="28"/>
      <c r="K39" s="103" t="s">
        <v>145</v>
      </c>
      <c r="L39" s="103"/>
      <c r="M39" s="103"/>
      <c r="N39" s="103"/>
    </row>
    <row r="40" spans="1:14" ht="19.5" customHeight="1" thickBot="1">
      <c r="A40" s="116" t="s">
        <v>123</v>
      </c>
      <c r="B40" s="116"/>
      <c r="C40" s="116"/>
      <c r="D40" s="116"/>
      <c r="E40" s="116"/>
      <c r="F40" s="116"/>
      <c r="G40" s="116"/>
      <c r="H40" s="116"/>
      <c r="I40" s="34"/>
      <c r="J40" s="28"/>
      <c r="K40" s="26"/>
      <c r="L40" s="26"/>
      <c r="M40" s="26"/>
      <c r="N40" s="26"/>
    </row>
    <row r="41" spans="1:14" ht="19.5" customHeight="1" thickBot="1">
      <c r="A41" s="115" t="s">
        <v>45</v>
      </c>
      <c r="B41" s="115"/>
      <c r="C41" s="115" t="s">
        <v>46</v>
      </c>
      <c r="D41" s="115"/>
      <c r="E41" s="115" t="s">
        <v>17</v>
      </c>
      <c r="F41" s="115"/>
      <c r="G41" s="115"/>
      <c r="H41" s="115"/>
      <c r="I41" s="34"/>
      <c r="J41" s="28"/>
      <c r="K41" s="26"/>
      <c r="L41" s="26"/>
      <c r="M41" s="26"/>
      <c r="N41" s="26"/>
    </row>
    <row r="42" spans="1:14" ht="19.5" customHeight="1" thickTop="1">
      <c r="A42" s="69" t="s">
        <v>8</v>
      </c>
      <c r="B42" s="70">
        <f>G42*30</f>
        <v>10500</v>
      </c>
      <c r="C42" s="71" t="s">
        <v>8</v>
      </c>
      <c r="D42" s="70">
        <f>ROUND(((D47+D43)/(B16-B18)),0)</f>
        <v>12307</v>
      </c>
      <c r="E42" s="120" t="s">
        <v>124</v>
      </c>
      <c r="F42" s="120"/>
      <c r="G42" s="101">
        <f>C23</f>
        <v>350</v>
      </c>
      <c r="H42" s="102"/>
      <c r="I42" s="34"/>
      <c r="J42" s="28"/>
      <c r="K42" s="26"/>
      <c r="L42" s="26"/>
      <c r="M42" s="26"/>
      <c r="N42" s="26"/>
    </row>
    <row r="43" spans="1:14" ht="19.5" customHeight="1">
      <c r="A43" s="72" t="s">
        <v>3</v>
      </c>
      <c r="B43" s="73">
        <f>B5</f>
        <v>115378330</v>
      </c>
      <c r="C43" s="74" t="s">
        <v>3</v>
      </c>
      <c r="D43" s="73">
        <f>B5</f>
        <v>115378330</v>
      </c>
      <c r="E43" s="117" t="s">
        <v>74</v>
      </c>
      <c r="F43" s="117"/>
      <c r="G43" s="118">
        <f>ROUND(D42/30,0)</f>
        <v>410</v>
      </c>
      <c r="H43" s="119"/>
      <c r="I43" s="34"/>
      <c r="J43" s="28"/>
      <c r="K43" s="26"/>
      <c r="L43" s="26"/>
      <c r="M43" s="30"/>
      <c r="N43" s="26"/>
    </row>
    <row r="44" spans="1:14" ht="19.5" customHeight="1">
      <c r="A44" s="69" t="s">
        <v>4</v>
      </c>
      <c r="B44" s="75">
        <f>B42*B18</f>
        <v>78750000</v>
      </c>
      <c r="C44" s="71" t="s">
        <v>4</v>
      </c>
      <c r="D44" s="75">
        <f>D42*B18</f>
        <v>92302500</v>
      </c>
      <c r="E44" s="120" t="s">
        <v>75</v>
      </c>
      <c r="F44" s="120"/>
      <c r="G44" s="101">
        <f>ROUND(B46/30,-1)</f>
        <v>8750000</v>
      </c>
      <c r="H44" s="102"/>
      <c r="I44" s="34"/>
      <c r="J44" s="28"/>
      <c r="K44" s="26"/>
      <c r="L44" s="26"/>
      <c r="M44" s="31"/>
      <c r="N44" s="26"/>
    </row>
    <row r="45" spans="1:14" ht="19.5" customHeight="1">
      <c r="A45" s="72" t="s">
        <v>5</v>
      </c>
      <c r="B45" s="73">
        <f>B44+B43</f>
        <v>194128330</v>
      </c>
      <c r="C45" s="74" t="s">
        <v>5</v>
      </c>
      <c r="D45" s="73">
        <f>D43+D44</f>
        <v>207680830</v>
      </c>
      <c r="E45" s="117" t="s">
        <v>76</v>
      </c>
      <c r="F45" s="117"/>
      <c r="G45" s="118">
        <f>ROUND(D46/30,-1)</f>
        <v>10255830</v>
      </c>
      <c r="H45" s="119"/>
      <c r="I45" s="34"/>
      <c r="J45" s="28"/>
      <c r="K45" s="26"/>
      <c r="L45" s="26"/>
      <c r="M45" s="31"/>
      <c r="N45" s="26"/>
    </row>
    <row r="46" spans="1:14" ht="19.5" customHeight="1">
      <c r="A46" s="69" t="s">
        <v>6</v>
      </c>
      <c r="B46" s="75">
        <f>B42*C16</f>
        <v>262500000</v>
      </c>
      <c r="C46" s="71" t="s">
        <v>6</v>
      </c>
      <c r="D46" s="75">
        <f>D42*C16</f>
        <v>307675000</v>
      </c>
      <c r="E46" s="120" t="s">
        <v>77</v>
      </c>
      <c r="F46" s="120"/>
      <c r="G46" s="101">
        <f>ROUND(D47/30,-1)</f>
        <v>3333330</v>
      </c>
      <c r="H46" s="102"/>
      <c r="I46" s="34"/>
      <c r="J46" s="28"/>
      <c r="K46" s="26"/>
      <c r="L46" s="26"/>
      <c r="M46" s="26"/>
      <c r="N46" s="26"/>
    </row>
    <row r="47" spans="1:14" ht="19.5" customHeight="1">
      <c r="A47" s="72" t="s">
        <v>70</v>
      </c>
      <c r="B47" s="76">
        <f>ROUND((B46-B45),-3)</f>
        <v>68372000</v>
      </c>
      <c r="C47" s="74" t="s">
        <v>70</v>
      </c>
      <c r="D47" s="76">
        <f>B24</f>
        <v>100000000</v>
      </c>
      <c r="E47" s="117" t="s">
        <v>78</v>
      </c>
      <c r="F47" s="117"/>
      <c r="G47" s="118">
        <f>ROUND(B47/30,-1)</f>
        <v>2279070</v>
      </c>
      <c r="H47" s="119"/>
      <c r="I47" s="34"/>
      <c r="J47" s="28"/>
      <c r="K47" s="26"/>
      <c r="L47" s="26"/>
      <c r="M47" s="26"/>
      <c r="N47" s="26"/>
    </row>
    <row r="48" spans="1:14" ht="19.5" customHeight="1">
      <c r="A48" s="77" t="s">
        <v>97</v>
      </c>
      <c r="B48" s="75">
        <f>5%*B47</f>
        <v>3418600</v>
      </c>
      <c r="C48" s="78" t="s">
        <v>97</v>
      </c>
      <c r="D48" s="75">
        <f>5%*D47</f>
        <v>5000000</v>
      </c>
      <c r="E48" s="123" t="s">
        <v>98</v>
      </c>
      <c r="F48" s="123"/>
      <c r="G48" s="101">
        <f>ROUND(D49/30,-1)</f>
        <v>3166670</v>
      </c>
      <c r="H48" s="102"/>
      <c r="I48" s="34"/>
      <c r="J48" s="28"/>
      <c r="K48" s="26"/>
      <c r="L48" s="26"/>
      <c r="M48" s="26"/>
      <c r="N48" s="26"/>
    </row>
    <row r="49" spans="1:14" ht="19.5" customHeight="1">
      <c r="A49" s="79" t="s">
        <v>101</v>
      </c>
      <c r="B49" s="76">
        <f>B47-B48</f>
        <v>64953400</v>
      </c>
      <c r="C49" s="80" t="s">
        <v>101</v>
      </c>
      <c r="D49" s="76">
        <f>D47-D48</f>
        <v>95000000</v>
      </c>
      <c r="E49" s="124" t="s">
        <v>100</v>
      </c>
      <c r="F49" s="117"/>
      <c r="G49" s="118">
        <f>ROUND(B49/30,-1)</f>
        <v>2165110</v>
      </c>
      <c r="H49" s="119"/>
      <c r="I49" s="34"/>
      <c r="J49" s="28"/>
      <c r="K49" s="26"/>
      <c r="L49" s="26"/>
      <c r="M49" s="26"/>
      <c r="N49" s="26"/>
    </row>
    <row r="50" spans="1:14" ht="19.5" customHeight="1">
      <c r="A50" s="81"/>
      <c r="B50" s="34"/>
      <c r="C50" s="81"/>
      <c r="D50" s="34"/>
      <c r="E50" s="34"/>
      <c r="F50" s="34"/>
      <c r="G50" s="34"/>
      <c r="H50" s="34"/>
      <c r="I50" s="34"/>
      <c r="J50" s="28"/>
      <c r="K50" s="26"/>
      <c r="L50" s="26"/>
      <c r="M50" s="26"/>
      <c r="N50" s="26"/>
    </row>
    <row r="51" spans="1:14" ht="19.5" customHeight="1" thickBot="1">
      <c r="A51" s="116" t="s">
        <v>122</v>
      </c>
      <c r="B51" s="116"/>
      <c r="C51" s="116"/>
      <c r="D51" s="116"/>
      <c r="E51" s="116"/>
      <c r="F51" s="116"/>
      <c r="G51" s="116"/>
      <c r="H51" s="116"/>
      <c r="I51" s="34"/>
      <c r="J51" s="28"/>
      <c r="K51" s="26"/>
      <c r="L51" s="26"/>
      <c r="M51" s="26"/>
      <c r="N51" s="26"/>
    </row>
    <row r="52" spans="1:14" ht="19.5" customHeight="1" thickBot="1">
      <c r="A52" s="115" t="s">
        <v>45</v>
      </c>
      <c r="B52" s="115"/>
      <c r="C52" s="115" t="s">
        <v>46</v>
      </c>
      <c r="D52" s="115"/>
      <c r="E52" s="115" t="s">
        <v>17</v>
      </c>
      <c r="F52" s="115"/>
      <c r="G52" s="115"/>
      <c r="H52" s="115"/>
      <c r="I52" s="34"/>
      <c r="J52" s="28"/>
      <c r="K52" s="26"/>
      <c r="L52" s="26"/>
      <c r="M52" s="32"/>
      <c r="N52" s="26"/>
    </row>
    <row r="53" spans="1:14" ht="19.5" customHeight="1" thickTop="1">
      <c r="A53" s="69" t="s">
        <v>8</v>
      </c>
      <c r="B53" s="70">
        <f>B42</f>
        <v>10500</v>
      </c>
      <c r="C53" s="71" t="s">
        <v>8</v>
      </c>
      <c r="D53" s="70">
        <f>ROUND(((D58+D54)/(B16-B18)),0)</f>
        <v>11571</v>
      </c>
      <c r="E53" s="123" t="s">
        <v>73</v>
      </c>
      <c r="F53" s="120"/>
      <c r="G53" s="101">
        <f>C23</f>
        <v>350</v>
      </c>
      <c r="H53" s="102"/>
      <c r="I53" s="34"/>
      <c r="J53" s="28"/>
      <c r="K53" s="26"/>
      <c r="L53" s="26"/>
      <c r="M53" s="26"/>
      <c r="N53" s="26"/>
    </row>
    <row r="54" spans="1:14" ht="19.5" customHeight="1">
      <c r="A54" s="72" t="s">
        <v>3</v>
      </c>
      <c r="B54" s="73">
        <f>C5</f>
        <v>102500000</v>
      </c>
      <c r="C54" s="74" t="s">
        <v>3</v>
      </c>
      <c r="D54" s="73">
        <f>C5</f>
        <v>102500000</v>
      </c>
      <c r="E54" s="117" t="s">
        <v>74</v>
      </c>
      <c r="F54" s="117"/>
      <c r="G54" s="118">
        <f>ROUND(D53/30,0)</f>
        <v>386</v>
      </c>
      <c r="H54" s="119"/>
      <c r="I54" s="34"/>
      <c r="J54" s="28"/>
      <c r="K54" s="26"/>
      <c r="L54" s="26"/>
      <c r="M54" s="26"/>
      <c r="N54" s="26"/>
    </row>
    <row r="55" spans="1:14" ht="19.5" customHeight="1">
      <c r="A55" s="69" t="s">
        <v>4</v>
      </c>
      <c r="B55" s="75">
        <f>B53*B18</f>
        <v>78750000</v>
      </c>
      <c r="C55" s="71" t="s">
        <v>4</v>
      </c>
      <c r="D55" s="75">
        <f>D53*B18</f>
        <v>86782500</v>
      </c>
      <c r="E55" s="120" t="s">
        <v>75</v>
      </c>
      <c r="F55" s="120"/>
      <c r="G55" s="101">
        <f>ROUND(B57/30,-1)</f>
        <v>8750000</v>
      </c>
      <c r="H55" s="102"/>
      <c r="I55" s="34"/>
      <c r="J55" s="28"/>
      <c r="K55" s="26"/>
      <c r="L55" s="26"/>
      <c r="M55" s="26"/>
      <c r="N55" s="26"/>
    </row>
    <row r="56" spans="1:14" ht="19.5" customHeight="1">
      <c r="A56" s="72" t="s">
        <v>5</v>
      </c>
      <c r="B56" s="73">
        <f>B54+B55</f>
        <v>181250000</v>
      </c>
      <c r="C56" s="74" t="s">
        <v>5</v>
      </c>
      <c r="D56" s="73">
        <f>D55+D54</f>
        <v>189282500</v>
      </c>
      <c r="E56" s="117" t="s">
        <v>76</v>
      </c>
      <c r="F56" s="117"/>
      <c r="G56" s="118">
        <f>ROUND(D57/30,-1)</f>
        <v>9642500</v>
      </c>
      <c r="H56" s="119"/>
      <c r="I56" s="34"/>
      <c r="J56" s="28"/>
      <c r="K56" s="26"/>
      <c r="L56" s="26"/>
      <c r="M56" s="26"/>
      <c r="N56" s="26"/>
    </row>
    <row r="57" spans="1:14" ht="19.5" customHeight="1">
      <c r="A57" s="69" t="s">
        <v>6</v>
      </c>
      <c r="B57" s="75">
        <f>B53*C16</f>
        <v>262500000</v>
      </c>
      <c r="C57" s="71" t="s">
        <v>6</v>
      </c>
      <c r="D57" s="75">
        <f>D53*C16</f>
        <v>289275000</v>
      </c>
      <c r="E57" s="120" t="s">
        <v>77</v>
      </c>
      <c r="F57" s="120"/>
      <c r="G57" s="101">
        <f>ROUND(D58/30,-1)</f>
        <v>3333330</v>
      </c>
      <c r="H57" s="102"/>
      <c r="I57" s="34"/>
      <c r="J57" s="28"/>
      <c r="K57" s="26"/>
      <c r="L57" s="26"/>
      <c r="M57" s="26"/>
      <c r="N57" s="26"/>
    </row>
    <row r="58" spans="1:14" ht="19.5" customHeight="1">
      <c r="A58" s="72" t="s">
        <v>7</v>
      </c>
      <c r="B58" s="76">
        <f>B57-B56</f>
        <v>81250000</v>
      </c>
      <c r="C58" s="74" t="s">
        <v>7</v>
      </c>
      <c r="D58" s="76">
        <f>D47</f>
        <v>100000000</v>
      </c>
      <c r="E58" s="117" t="s">
        <v>78</v>
      </c>
      <c r="F58" s="117"/>
      <c r="G58" s="118">
        <f>ROUND(B58/30,-1)</f>
        <v>2708330</v>
      </c>
      <c r="H58" s="119"/>
      <c r="I58" s="34"/>
      <c r="J58" s="28"/>
      <c r="K58" s="26"/>
      <c r="L58" s="26"/>
      <c r="M58" s="26"/>
      <c r="N58" s="26"/>
    </row>
    <row r="59" spans="1:14" ht="19.5" customHeight="1">
      <c r="A59" s="77" t="s">
        <v>97</v>
      </c>
      <c r="B59" s="75">
        <f>5%*B58</f>
        <v>4062500</v>
      </c>
      <c r="C59" s="78" t="s">
        <v>97</v>
      </c>
      <c r="D59" s="75">
        <f>5%*D58</f>
        <v>5000000</v>
      </c>
      <c r="E59" s="123" t="s">
        <v>98</v>
      </c>
      <c r="F59" s="123"/>
      <c r="G59" s="101">
        <f>ROUND(D60/30,-1)</f>
        <v>3166670</v>
      </c>
      <c r="H59" s="102"/>
      <c r="I59" s="34"/>
      <c r="J59" s="28"/>
      <c r="K59" s="26"/>
      <c r="L59" s="26"/>
      <c r="M59" s="26"/>
      <c r="N59" s="26"/>
    </row>
    <row r="60" spans="1:14" ht="19.5" customHeight="1">
      <c r="A60" s="79" t="s">
        <v>101</v>
      </c>
      <c r="B60" s="76">
        <f>B58-B59</f>
        <v>77187500</v>
      </c>
      <c r="C60" s="80" t="s">
        <v>101</v>
      </c>
      <c r="D60" s="76">
        <f>D58-D59</f>
        <v>95000000</v>
      </c>
      <c r="E60" s="124" t="s">
        <v>100</v>
      </c>
      <c r="F60" s="117"/>
      <c r="G60" s="118">
        <f>ROUND(B60/30,-1)</f>
        <v>2572920</v>
      </c>
      <c r="H60" s="119"/>
      <c r="I60" s="34"/>
      <c r="J60" s="28"/>
      <c r="K60" s="26"/>
      <c r="L60" s="26"/>
      <c r="M60" s="26"/>
      <c r="N60" s="26"/>
    </row>
    <row r="61" spans="1:14" ht="19.5" customHeight="1">
      <c r="A61" s="34"/>
      <c r="B61" s="34"/>
      <c r="C61" s="34"/>
      <c r="D61" s="34"/>
      <c r="E61" s="34"/>
      <c r="F61" s="34"/>
      <c r="G61" s="34"/>
      <c r="H61" s="34"/>
      <c r="I61" s="34"/>
      <c r="J61" s="28"/>
      <c r="K61" s="26"/>
      <c r="L61" s="26"/>
      <c r="M61" s="26"/>
      <c r="N61" s="26"/>
    </row>
    <row r="62" spans="1:14" ht="19.5" customHeight="1" thickBot="1">
      <c r="A62" s="34"/>
      <c r="B62" s="34"/>
      <c r="C62" s="34"/>
      <c r="D62" s="34"/>
      <c r="E62" s="34"/>
      <c r="F62" s="34"/>
      <c r="G62" s="34"/>
      <c r="H62" s="34"/>
      <c r="I62" s="34"/>
      <c r="J62" s="28"/>
      <c r="K62" s="105" t="s">
        <v>151</v>
      </c>
      <c r="L62" s="105"/>
      <c r="M62" s="105"/>
      <c r="N62" s="105"/>
    </row>
    <row r="63" spans="1:14" ht="19.5" customHeight="1" thickTop="1">
      <c r="A63" s="34"/>
      <c r="B63" s="113" t="s">
        <v>153</v>
      </c>
      <c r="C63" s="113"/>
      <c r="D63" s="113"/>
      <c r="E63" s="113"/>
      <c r="F63" s="113"/>
      <c r="G63" s="34"/>
      <c r="H63" s="34"/>
      <c r="I63" s="34"/>
      <c r="J63" s="28"/>
      <c r="K63" s="111" t="s">
        <v>152</v>
      </c>
      <c r="L63" s="111"/>
      <c r="M63" s="111"/>
      <c r="N63" s="111"/>
    </row>
    <row r="64" spans="1:14" ht="19.5" customHeight="1">
      <c r="A64" s="34"/>
      <c r="B64" s="113"/>
      <c r="C64" s="113"/>
      <c r="D64" s="113"/>
      <c r="E64" s="113"/>
      <c r="F64" s="113"/>
      <c r="G64" s="34"/>
      <c r="H64" s="34"/>
      <c r="I64" s="34"/>
      <c r="J64" s="28"/>
      <c r="K64" s="112"/>
      <c r="L64" s="112"/>
      <c r="M64" s="112"/>
      <c r="N64" s="112"/>
    </row>
    <row r="65" spans="1:14" ht="19.5" customHeight="1">
      <c r="A65" s="34"/>
      <c r="B65" s="114" t="s">
        <v>157</v>
      </c>
      <c r="C65" s="114"/>
      <c r="D65" s="114"/>
      <c r="E65" s="114"/>
      <c r="F65" s="114"/>
      <c r="G65" s="34"/>
      <c r="H65" s="34"/>
      <c r="I65" s="34"/>
      <c r="J65" s="28"/>
      <c r="K65" s="112"/>
      <c r="L65" s="112"/>
      <c r="M65" s="112"/>
      <c r="N65" s="112"/>
    </row>
    <row r="66" spans="1:14" ht="19.5" customHeight="1">
      <c r="A66" s="34"/>
      <c r="B66" s="34"/>
      <c r="C66" s="34"/>
      <c r="D66" s="34"/>
      <c r="E66" s="34"/>
      <c r="F66" s="34"/>
      <c r="G66" s="34"/>
      <c r="H66" s="34"/>
      <c r="I66" s="34"/>
      <c r="J66" s="28"/>
      <c r="K66" s="112"/>
      <c r="L66" s="112"/>
      <c r="M66" s="112"/>
      <c r="N66" s="112"/>
    </row>
    <row r="67" spans="1:14" ht="19.5" customHeight="1" thickBot="1">
      <c r="A67" s="121" t="s">
        <v>58</v>
      </c>
      <c r="B67" s="121"/>
      <c r="C67" s="121"/>
      <c r="D67" s="121"/>
      <c r="E67" s="121"/>
      <c r="F67" s="121"/>
      <c r="G67" s="121"/>
      <c r="H67" s="121"/>
      <c r="I67" s="34"/>
      <c r="J67" s="28"/>
      <c r="K67" s="112"/>
      <c r="L67" s="112"/>
      <c r="M67" s="112"/>
      <c r="N67" s="112"/>
    </row>
    <row r="68" spans="1:14" ht="18" customHeight="1">
      <c r="A68" s="82" t="s">
        <v>8</v>
      </c>
      <c r="B68" s="83">
        <v>1000</v>
      </c>
      <c r="C68" s="83">
        <v>3000</v>
      </c>
      <c r="D68" s="83">
        <v>5000</v>
      </c>
      <c r="E68" s="83">
        <v>7000</v>
      </c>
      <c r="F68" s="83">
        <v>9000</v>
      </c>
      <c r="G68" s="84">
        <v>11000</v>
      </c>
      <c r="H68" s="85">
        <v>13000</v>
      </c>
      <c r="I68" s="34"/>
      <c r="J68" s="28"/>
      <c r="K68" s="112"/>
      <c r="L68" s="112"/>
      <c r="M68" s="112"/>
      <c r="N68" s="112"/>
    </row>
    <row r="69" spans="1:14" ht="18" customHeight="1">
      <c r="A69" s="82" t="s">
        <v>3</v>
      </c>
      <c r="B69" s="86">
        <f>B43</f>
        <v>115378330</v>
      </c>
      <c r="C69" s="86">
        <f>B43</f>
        <v>115378330</v>
      </c>
      <c r="D69" s="86">
        <f>B43</f>
        <v>115378330</v>
      </c>
      <c r="E69" s="86">
        <f>B43</f>
        <v>115378330</v>
      </c>
      <c r="F69" s="86">
        <f>B43</f>
        <v>115378330</v>
      </c>
      <c r="G69" s="86">
        <f>B43</f>
        <v>115378330</v>
      </c>
      <c r="H69" s="87">
        <f>B43</f>
        <v>115378330</v>
      </c>
      <c r="I69" s="34"/>
      <c r="J69" s="28"/>
      <c r="K69" s="112"/>
      <c r="L69" s="112"/>
      <c r="M69" s="112"/>
      <c r="N69" s="112"/>
    </row>
    <row r="70" spans="1:14" ht="18" customHeight="1">
      <c r="A70" s="82" t="s">
        <v>4</v>
      </c>
      <c r="B70" s="86">
        <f>B68*B18</f>
        <v>7500000</v>
      </c>
      <c r="C70" s="86">
        <f>C68*B18</f>
        <v>22500000</v>
      </c>
      <c r="D70" s="86">
        <f>D68*B18</f>
        <v>37500000</v>
      </c>
      <c r="E70" s="86">
        <f>E68*B18</f>
        <v>52500000</v>
      </c>
      <c r="F70" s="86">
        <f>F68*B18</f>
        <v>67500000</v>
      </c>
      <c r="G70" s="86">
        <f>G68*B18</f>
        <v>82500000</v>
      </c>
      <c r="H70" s="87">
        <f>H68*B18</f>
        <v>97500000</v>
      </c>
      <c r="I70" s="34"/>
      <c r="J70" s="28"/>
      <c r="K70" s="33"/>
      <c r="L70" s="33"/>
      <c r="M70" s="33"/>
      <c r="N70" s="33"/>
    </row>
    <row r="71" spans="1:14" ht="18" customHeight="1">
      <c r="A71" s="82" t="s">
        <v>5</v>
      </c>
      <c r="B71" s="86">
        <f>B70+B69</f>
        <v>122878330</v>
      </c>
      <c r="C71" s="86">
        <f t="shared" ref="C71:H71" si="0">C70+C69</f>
        <v>137878330</v>
      </c>
      <c r="D71" s="86">
        <f t="shared" si="0"/>
        <v>152878330</v>
      </c>
      <c r="E71" s="86">
        <f t="shared" si="0"/>
        <v>167878330</v>
      </c>
      <c r="F71" s="86">
        <f t="shared" si="0"/>
        <v>182878330</v>
      </c>
      <c r="G71" s="86">
        <f t="shared" si="0"/>
        <v>197878330</v>
      </c>
      <c r="H71" s="87">
        <f t="shared" si="0"/>
        <v>212878330</v>
      </c>
      <c r="I71" s="34"/>
      <c r="J71" s="28"/>
      <c r="K71" s="26"/>
      <c r="L71" s="26"/>
      <c r="M71" s="26"/>
      <c r="N71" s="26"/>
    </row>
    <row r="72" spans="1:14" ht="18" customHeight="1">
      <c r="A72" s="82" t="s">
        <v>6</v>
      </c>
      <c r="B72" s="86">
        <f>B16*B68</f>
        <v>25000000</v>
      </c>
      <c r="C72" s="86">
        <f>B16*C68</f>
        <v>75000000</v>
      </c>
      <c r="D72" s="86">
        <f>B16*D68</f>
        <v>125000000</v>
      </c>
      <c r="E72" s="86">
        <f>B16*E68</f>
        <v>175000000</v>
      </c>
      <c r="F72" s="86">
        <f>B16*F68</f>
        <v>225000000</v>
      </c>
      <c r="G72" s="86">
        <f>B16*G68</f>
        <v>275000000</v>
      </c>
      <c r="H72" s="87">
        <f>B16*H68</f>
        <v>325000000</v>
      </c>
      <c r="I72" s="34"/>
      <c r="J72" s="28"/>
      <c r="K72" s="26"/>
      <c r="L72" s="26"/>
      <c r="M72" s="26"/>
      <c r="N72" s="26"/>
    </row>
    <row r="73" spans="1:14" ht="18" customHeight="1">
      <c r="A73" s="88" t="s">
        <v>7</v>
      </c>
      <c r="B73" s="89">
        <f>B72-B71</f>
        <v>-97878330</v>
      </c>
      <c r="C73" s="89">
        <f t="shared" ref="C73:H73" si="1">C72-C71</f>
        <v>-62878330</v>
      </c>
      <c r="D73" s="89">
        <f t="shared" si="1"/>
        <v>-27878330</v>
      </c>
      <c r="E73" s="89">
        <f t="shared" si="1"/>
        <v>7121670</v>
      </c>
      <c r="F73" s="89">
        <f t="shared" si="1"/>
        <v>42121670</v>
      </c>
      <c r="G73" s="89">
        <f t="shared" si="1"/>
        <v>77121670</v>
      </c>
      <c r="H73" s="90">
        <f t="shared" si="1"/>
        <v>112121670</v>
      </c>
      <c r="I73" s="34"/>
      <c r="J73" s="28"/>
      <c r="K73" s="26"/>
      <c r="L73" s="26"/>
      <c r="M73" s="26"/>
      <c r="N73" s="26"/>
    </row>
    <row r="74" spans="1:14" ht="19.5" customHeight="1">
      <c r="A74" s="34"/>
      <c r="B74" s="34"/>
      <c r="C74" s="34"/>
      <c r="D74" s="34"/>
      <c r="E74" s="34"/>
      <c r="F74" s="34"/>
      <c r="G74" s="34"/>
      <c r="H74" s="34"/>
      <c r="I74" s="34"/>
      <c r="J74" s="28"/>
      <c r="K74" s="26"/>
      <c r="L74" s="26"/>
      <c r="M74" s="26"/>
      <c r="N74" s="26"/>
    </row>
    <row r="75" spans="1:14" ht="19.5" customHeight="1" thickBot="1">
      <c r="A75" s="121" t="s">
        <v>59</v>
      </c>
      <c r="B75" s="121"/>
      <c r="C75" s="121"/>
      <c r="D75" s="121"/>
      <c r="E75" s="121"/>
      <c r="F75" s="121"/>
      <c r="G75" s="121"/>
      <c r="H75" s="121"/>
      <c r="I75" s="34"/>
      <c r="J75" s="28"/>
      <c r="K75" s="26"/>
      <c r="L75" s="26"/>
      <c r="M75" s="26"/>
      <c r="N75" s="26"/>
    </row>
    <row r="76" spans="1:14" ht="19.5" customHeight="1">
      <c r="A76" s="91" t="s">
        <v>8</v>
      </c>
      <c r="B76" s="92">
        <f>B68</f>
        <v>1000</v>
      </c>
      <c r="C76" s="92">
        <f t="shared" ref="C76:H76" si="2">C68</f>
        <v>3000</v>
      </c>
      <c r="D76" s="92">
        <f t="shared" si="2"/>
        <v>5000</v>
      </c>
      <c r="E76" s="92">
        <f t="shared" si="2"/>
        <v>7000</v>
      </c>
      <c r="F76" s="92">
        <f t="shared" si="2"/>
        <v>9000</v>
      </c>
      <c r="G76" s="92">
        <f t="shared" si="2"/>
        <v>11000</v>
      </c>
      <c r="H76" s="93">
        <f t="shared" si="2"/>
        <v>13000</v>
      </c>
      <c r="I76" s="34"/>
      <c r="J76" s="28"/>
      <c r="K76" s="26"/>
      <c r="L76" s="26"/>
      <c r="M76" s="26"/>
      <c r="N76" s="26"/>
    </row>
    <row r="77" spans="1:14" ht="19.5" customHeight="1">
      <c r="A77" s="82" t="s">
        <v>3</v>
      </c>
      <c r="B77" s="86">
        <f>C5</f>
        <v>102500000</v>
      </c>
      <c r="C77" s="86">
        <f>C5</f>
        <v>102500000</v>
      </c>
      <c r="D77" s="86">
        <f>C5</f>
        <v>102500000</v>
      </c>
      <c r="E77" s="86">
        <f>C5</f>
        <v>102500000</v>
      </c>
      <c r="F77" s="86">
        <f>C5</f>
        <v>102500000</v>
      </c>
      <c r="G77" s="86">
        <f>C5</f>
        <v>102500000</v>
      </c>
      <c r="H77" s="87">
        <f>C5</f>
        <v>102500000</v>
      </c>
      <c r="I77" s="34"/>
      <c r="J77" s="28"/>
      <c r="K77" s="26"/>
      <c r="L77" s="26"/>
      <c r="M77" s="26"/>
      <c r="N77" s="26"/>
    </row>
    <row r="78" spans="1:14" ht="19.5" customHeight="1">
      <c r="A78" s="82" t="s">
        <v>4</v>
      </c>
      <c r="B78" s="86">
        <f>B18*B76</f>
        <v>7500000</v>
      </c>
      <c r="C78" s="86">
        <f>B18*C76</f>
        <v>22500000</v>
      </c>
      <c r="D78" s="86">
        <f>B18*D76</f>
        <v>37500000</v>
      </c>
      <c r="E78" s="86">
        <f>B18*E76</f>
        <v>52500000</v>
      </c>
      <c r="F78" s="86">
        <f>B18*F76</f>
        <v>67500000</v>
      </c>
      <c r="G78" s="86">
        <f>B18*G76</f>
        <v>82500000</v>
      </c>
      <c r="H78" s="87">
        <f>B18*H76</f>
        <v>97500000</v>
      </c>
      <c r="I78" s="34"/>
      <c r="J78" s="28"/>
      <c r="K78" s="26"/>
      <c r="L78" s="26"/>
      <c r="M78" s="26"/>
      <c r="N78" s="26"/>
    </row>
    <row r="79" spans="1:14" ht="19.5" customHeight="1">
      <c r="A79" s="82" t="s">
        <v>5</v>
      </c>
      <c r="B79" s="86">
        <f t="shared" ref="B79:H79" si="3">B78+B77</f>
        <v>110000000</v>
      </c>
      <c r="C79" s="86">
        <f t="shared" si="3"/>
        <v>125000000</v>
      </c>
      <c r="D79" s="86">
        <f t="shared" si="3"/>
        <v>140000000</v>
      </c>
      <c r="E79" s="86">
        <f t="shared" si="3"/>
        <v>155000000</v>
      </c>
      <c r="F79" s="86">
        <f t="shared" si="3"/>
        <v>170000000</v>
      </c>
      <c r="G79" s="86">
        <f t="shared" si="3"/>
        <v>185000000</v>
      </c>
      <c r="H79" s="87">
        <f t="shared" si="3"/>
        <v>200000000</v>
      </c>
      <c r="I79" s="34"/>
      <c r="J79" s="28"/>
      <c r="K79" s="26"/>
      <c r="L79" s="26"/>
      <c r="M79" s="26"/>
      <c r="N79" s="26"/>
    </row>
    <row r="80" spans="1:14" ht="19.5" customHeight="1">
      <c r="A80" s="82" t="s">
        <v>6</v>
      </c>
      <c r="B80" s="86">
        <f>B16*B76</f>
        <v>25000000</v>
      </c>
      <c r="C80" s="86">
        <f>B16*C76</f>
        <v>75000000</v>
      </c>
      <c r="D80" s="86">
        <f>B16*D76</f>
        <v>125000000</v>
      </c>
      <c r="E80" s="86">
        <f>B16*E76</f>
        <v>175000000</v>
      </c>
      <c r="F80" s="86">
        <f>B16*F76</f>
        <v>225000000</v>
      </c>
      <c r="G80" s="86">
        <f>B16*G76</f>
        <v>275000000</v>
      </c>
      <c r="H80" s="87">
        <f>B16*H76</f>
        <v>325000000</v>
      </c>
      <c r="I80" s="34"/>
      <c r="J80" s="28"/>
      <c r="K80" s="26"/>
      <c r="L80" s="26"/>
      <c r="M80" s="26"/>
      <c r="N80" s="26"/>
    </row>
    <row r="81" spans="1:14" ht="19.5" customHeight="1">
      <c r="A81" s="88" t="s">
        <v>7</v>
      </c>
      <c r="B81" s="89">
        <f>B80-B79</f>
        <v>-85000000</v>
      </c>
      <c r="C81" s="89">
        <f t="shared" ref="C81:H81" si="4">C80-C79</f>
        <v>-50000000</v>
      </c>
      <c r="D81" s="89">
        <f t="shared" si="4"/>
        <v>-15000000</v>
      </c>
      <c r="E81" s="89">
        <f t="shared" si="4"/>
        <v>20000000</v>
      </c>
      <c r="F81" s="89">
        <f t="shared" si="4"/>
        <v>55000000</v>
      </c>
      <c r="G81" s="89">
        <f t="shared" si="4"/>
        <v>90000000</v>
      </c>
      <c r="H81" s="90">
        <f t="shared" si="4"/>
        <v>125000000</v>
      </c>
      <c r="I81" s="34"/>
      <c r="J81" s="28"/>
      <c r="K81" s="26"/>
      <c r="L81" s="26"/>
      <c r="M81" s="26"/>
      <c r="N81" s="26"/>
    </row>
    <row r="82" spans="1:14" ht="19.5" customHeight="1">
      <c r="A82" s="34"/>
      <c r="B82" s="34"/>
      <c r="C82" s="34"/>
      <c r="D82" s="34"/>
      <c r="E82" s="34"/>
      <c r="F82" s="34"/>
      <c r="G82" s="34"/>
      <c r="H82" s="34"/>
      <c r="I82" s="34"/>
      <c r="J82" s="28"/>
      <c r="K82" s="26"/>
      <c r="L82" s="26"/>
      <c r="M82" s="26"/>
      <c r="N82" s="26"/>
    </row>
    <row r="83" spans="1:14" ht="19.5" hidden="1" customHeight="1">
      <c r="A83" s="3"/>
      <c r="B83" s="3"/>
      <c r="C83" s="3"/>
      <c r="D83" s="3"/>
      <c r="E83" s="3"/>
      <c r="F83" s="3"/>
      <c r="G83" s="3"/>
      <c r="H83" s="3"/>
      <c r="I83" s="3"/>
      <c r="J83" s="16"/>
      <c r="K83" s="2"/>
      <c r="L83" s="2"/>
      <c r="M83" s="2"/>
      <c r="N83" s="2"/>
    </row>
    <row r="84" spans="1:14" ht="19.5" hidden="1" customHeight="1">
      <c r="A84" s="3"/>
      <c r="B84" s="3"/>
      <c r="C84" s="3"/>
      <c r="D84" s="3"/>
      <c r="E84" s="3"/>
      <c r="F84" s="3"/>
      <c r="G84" s="3"/>
      <c r="H84" s="3"/>
      <c r="I84" s="3"/>
      <c r="J84" s="16"/>
      <c r="K84" s="2"/>
      <c r="L84" s="2"/>
      <c r="M84" s="2"/>
      <c r="N84" s="2"/>
    </row>
    <row r="85" spans="1:14" ht="19.5" hidden="1" customHeight="1">
      <c r="A85" s="3"/>
      <c r="B85" s="3"/>
      <c r="C85" s="3"/>
      <c r="D85" s="3"/>
      <c r="E85" s="3"/>
      <c r="F85" s="3"/>
      <c r="G85" s="3"/>
      <c r="H85" s="3"/>
      <c r="I85" s="3"/>
      <c r="J85" s="16"/>
      <c r="K85" s="2"/>
      <c r="L85" s="2"/>
      <c r="M85" s="2"/>
      <c r="N85" s="2"/>
    </row>
    <row r="86" spans="1:14" ht="19.5" hidden="1" customHeight="1">
      <c r="A86" s="3"/>
      <c r="B86" s="3"/>
      <c r="C86" s="3"/>
      <c r="D86" s="3"/>
      <c r="E86" s="3"/>
      <c r="F86" s="3"/>
      <c r="G86" s="3"/>
      <c r="H86" s="3"/>
      <c r="I86" s="3"/>
      <c r="J86" s="16"/>
      <c r="K86" s="2"/>
      <c r="L86" s="2"/>
      <c r="M86" s="2"/>
      <c r="N86" s="2"/>
    </row>
    <row r="87" spans="1:14" ht="19.5" hidden="1" customHeight="1">
      <c r="A87" s="3"/>
      <c r="B87" s="3"/>
      <c r="C87" s="3"/>
      <c r="D87" s="3"/>
      <c r="E87" s="3"/>
      <c r="F87" s="3"/>
      <c r="G87" s="3"/>
      <c r="H87" s="3"/>
      <c r="I87" s="3"/>
      <c r="J87" s="16"/>
      <c r="K87" s="2"/>
      <c r="L87" s="2"/>
      <c r="M87" s="2"/>
      <c r="N87" s="2"/>
    </row>
    <row r="88" spans="1:14" ht="19.5" hidden="1" customHeight="1">
      <c r="A88" s="3"/>
      <c r="B88" s="3"/>
      <c r="C88" s="3"/>
      <c r="D88" s="3"/>
      <c r="E88" s="3"/>
      <c r="F88" s="3"/>
      <c r="G88" s="3"/>
      <c r="H88" s="3"/>
      <c r="I88" s="3"/>
      <c r="J88" s="16"/>
      <c r="K88" s="2"/>
      <c r="L88" s="2"/>
      <c r="M88" s="2"/>
      <c r="N88" s="2"/>
    </row>
    <row r="89" spans="1:14" ht="19.5" hidden="1" customHeight="1">
      <c r="A89" s="3"/>
      <c r="B89" s="3"/>
      <c r="C89" s="3"/>
      <c r="D89" s="3"/>
      <c r="E89" s="3"/>
      <c r="F89" s="3"/>
      <c r="G89" s="3"/>
      <c r="H89" s="3"/>
      <c r="I89" s="3"/>
      <c r="J89" s="16"/>
      <c r="K89" s="2"/>
      <c r="L89" s="2"/>
      <c r="M89" s="2"/>
      <c r="N89" s="2"/>
    </row>
    <row r="90" spans="1:14" ht="19.5" hidden="1" customHeight="1">
      <c r="A90" s="3"/>
      <c r="B90" s="3"/>
      <c r="C90" s="3"/>
      <c r="D90" s="3"/>
      <c r="E90" s="3"/>
      <c r="F90" s="3"/>
      <c r="G90" s="3"/>
      <c r="H90" s="3"/>
      <c r="I90" s="3"/>
      <c r="J90" s="16"/>
      <c r="K90" s="2"/>
      <c r="L90" s="2"/>
      <c r="M90" s="2"/>
      <c r="N90" s="2"/>
    </row>
    <row r="91" spans="1:14" ht="19.5" hidden="1" customHeight="1">
      <c r="A91" s="3"/>
      <c r="B91" s="3"/>
      <c r="C91" s="3"/>
      <c r="D91" s="3"/>
      <c r="E91" s="3"/>
      <c r="F91" s="3"/>
      <c r="G91" s="3"/>
      <c r="H91" s="3"/>
      <c r="I91" s="3"/>
      <c r="J91" s="16"/>
      <c r="K91" s="2"/>
      <c r="L91" s="2"/>
      <c r="M91" s="2"/>
      <c r="N91" s="2"/>
    </row>
    <row r="92" spans="1:14" ht="19.5" hidden="1" customHeight="1">
      <c r="A92" s="3"/>
      <c r="B92" s="3"/>
      <c r="C92" s="3"/>
      <c r="D92" s="3"/>
      <c r="E92" s="3"/>
      <c r="F92" s="3"/>
      <c r="G92" s="3"/>
      <c r="H92" s="3"/>
      <c r="I92" s="3"/>
      <c r="J92" s="16"/>
      <c r="K92" s="2"/>
      <c r="L92" s="2"/>
      <c r="M92" s="2"/>
      <c r="N92" s="2"/>
    </row>
    <row r="93" spans="1:14" ht="19.5" hidden="1" customHeight="1">
      <c r="A93" s="3"/>
      <c r="B93" s="3"/>
      <c r="C93" s="3"/>
      <c r="D93" s="3"/>
      <c r="E93" s="3"/>
      <c r="F93" s="3"/>
      <c r="G93" s="3"/>
      <c r="H93" s="3"/>
      <c r="I93" s="3"/>
      <c r="J93" s="16"/>
      <c r="K93" s="2"/>
      <c r="L93" s="2"/>
      <c r="M93" s="2"/>
      <c r="N93" s="2"/>
    </row>
    <row r="94" spans="1:14" ht="19.5" hidden="1" customHeight="1">
      <c r="A94" s="3"/>
      <c r="B94" s="3"/>
      <c r="C94" s="3"/>
      <c r="D94" s="3"/>
      <c r="E94" s="3"/>
      <c r="F94" s="3"/>
      <c r="G94" s="3"/>
      <c r="H94" s="3"/>
      <c r="I94" s="3"/>
      <c r="J94" s="16"/>
      <c r="K94" s="2"/>
      <c r="L94" s="2"/>
      <c r="M94" s="2"/>
      <c r="N94" s="2"/>
    </row>
  </sheetData>
  <sheetProtection password="CC89" sheet="1" objects="1" scenarios="1" selectLockedCells="1"/>
  <mergeCells count="87">
    <mergeCell ref="M19:N19"/>
    <mergeCell ref="M29:N29"/>
    <mergeCell ref="M24:N24"/>
    <mergeCell ref="M25:N25"/>
    <mergeCell ref="M26:N26"/>
    <mergeCell ref="A41:B41"/>
    <mergeCell ref="A17:B17"/>
    <mergeCell ref="E49:F49"/>
    <mergeCell ref="G44:H44"/>
    <mergeCell ref="G45:H45"/>
    <mergeCell ref="G46:H46"/>
    <mergeCell ref="C41:D41"/>
    <mergeCell ref="E48:F48"/>
    <mergeCell ref="E44:F44"/>
    <mergeCell ref="E45:F45"/>
    <mergeCell ref="M1:M2"/>
    <mergeCell ref="A1:I1"/>
    <mergeCell ref="E3:I3"/>
    <mergeCell ref="E19:I19"/>
    <mergeCell ref="G54:H54"/>
    <mergeCell ref="C36:E36"/>
    <mergeCell ref="C37:E38"/>
    <mergeCell ref="F36:H36"/>
    <mergeCell ref="F37:H38"/>
    <mergeCell ref="D35:E35"/>
    <mergeCell ref="G48:H48"/>
    <mergeCell ref="G49:H49"/>
    <mergeCell ref="E54:F54"/>
    <mergeCell ref="A4:A5"/>
    <mergeCell ref="K33:N36"/>
    <mergeCell ref="K37:N37"/>
    <mergeCell ref="K1:L2"/>
    <mergeCell ref="D21:E21"/>
    <mergeCell ref="E41:H41"/>
    <mergeCell ref="E42:F42"/>
    <mergeCell ref="E43:F43"/>
    <mergeCell ref="G42:H42"/>
    <mergeCell ref="G43:H43"/>
    <mergeCell ref="L4:N4"/>
    <mergeCell ref="L5:N5"/>
    <mergeCell ref="L6:N6"/>
    <mergeCell ref="L7:N7"/>
    <mergeCell ref="L8:N8"/>
    <mergeCell ref="K17:N17"/>
    <mergeCell ref="K9:N16"/>
    <mergeCell ref="K18:N18"/>
    <mergeCell ref="M22:N22"/>
    <mergeCell ref="A75:H75"/>
    <mergeCell ref="A35:B35"/>
    <mergeCell ref="A39:H39"/>
    <mergeCell ref="E56:F56"/>
    <mergeCell ref="G56:H56"/>
    <mergeCell ref="E57:F57"/>
    <mergeCell ref="G57:H57"/>
    <mergeCell ref="E58:F58"/>
    <mergeCell ref="G58:H58"/>
    <mergeCell ref="G47:H47"/>
    <mergeCell ref="E46:F46"/>
    <mergeCell ref="A67:H67"/>
    <mergeCell ref="E59:F59"/>
    <mergeCell ref="E60:F60"/>
    <mergeCell ref="E53:F53"/>
    <mergeCell ref="G53:H53"/>
    <mergeCell ref="K63:N69"/>
    <mergeCell ref="B63:F64"/>
    <mergeCell ref="B65:F65"/>
    <mergeCell ref="M30:N30"/>
    <mergeCell ref="A52:B52"/>
    <mergeCell ref="C52:D52"/>
    <mergeCell ref="E52:H52"/>
    <mergeCell ref="A40:H40"/>
    <mergeCell ref="A51:H51"/>
    <mergeCell ref="E47:F47"/>
    <mergeCell ref="G60:H60"/>
    <mergeCell ref="E55:F55"/>
    <mergeCell ref="G55:H55"/>
    <mergeCell ref="K31:N31"/>
    <mergeCell ref="K32:N32"/>
    <mergeCell ref="K39:N39"/>
    <mergeCell ref="G59:H59"/>
    <mergeCell ref="K38:N38"/>
    <mergeCell ref="M21:N21"/>
    <mergeCell ref="M20:N20"/>
    <mergeCell ref="K62:N62"/>
    <mergeCell ref="M27:N27"/>
    <mergeCell ref="M28:N28"/>
    <mergeCell ref="M23:N23"/>
  </mergeCells>
  <hyperlinks>
    <hyperlink ref="M1" location="'Chi phí'!A1" display="TẠI ĐÂY"/>
  </hyperlinks>
  <printOptions horizontalCentered="1"/>
  <pageMargins left="0.16" right="0.15" top="0.31" bottom="0.3" header="0.3" footer="0.3"/>
  <pageSetup paperSize="9" orientation="landscape" horizontalDpi="300" verticalDpi="300" r:id="rId1"/>
  <headerFooter>
    <oddFooter>&amp;RPage &amp;P</oddFooter>
  </headerFooter>
  <drawing r:id="rId2"/>
  <legacyDrawing r:id="rId3"/>
</worksheet>
</file>

<file path=xl/worksheets/sheet2.xml><?xml version="1.0" encoding="utf-8"?>
<worksheet xmlns="http://schemas.openxmlformats.org/spreadsheetml/2006/main" xmlns:r="http://schemas.openxmlformats.org/officeDocument/2006/relationships">
  <sheetPr>
    <tabColor rgb="FFC00000"/>
  </sheetPr>
  <dimension ref="A1:K50"/>
  <sheetViews>
    <sheetView tabSelected="1" workbookViewId="0">
      <selection sqref="A1:I1"/>
    </sheetView>
  </sheetViews>
  <sheetFormatPr defaultColWidth="0" defaultRowHeight="18" customHeight="1" zeroHeight="1"/>
  <cols>
    <col min="1" max="1" width="20.85546875" style="20" customWidth="1"/>
    <col min="2" max="3" width="12.28515625" style="20" customWidth="1"/>
    <col min="4" max="4" width="3.28515625" style="20" customWidth="1"/>
    <col min="5" max="5" width="24" style="20" customWidth="1"/>
    <col min="6" max="6" width="8.42578125" style="20" customWidth="1"/>
    <col min="7" max="7" width="3.28515625" style="20" customWidth="1"/>
    <col min="8" max="8" width="23.7109375" style="20" customWidth="1"/>
    <col min="9" max="9" width="22.85546875" style="20" customWidth="1"/>
    <col min="10" max="10" width="31.85546875" style="20" customWidth="1"/>
    <col min="11" max="11" width="22.85546875" style="20" customWidth="1"/>
    <col min="12" max="16384" width="22.85546875" style="20" hidden="1"/>
  </cols>
  <sheetData>
    <row r="1" spans="1:11" ht="23.25" customHeight="1">
      <c r="A1" s="155" t="s">
        <v>118</v>
      </c>
      <c r="B1" s="155"/>
      <c r="C1" s="155"/>
      <c r="D1" s="155"/>
      <c r="E1" s="155"/>
      <c r="F1" s="155"/>
      <c r="G1" s="155"/>
      <c r="H1" s="155"/>
      <c r="I1" s="155"/>
      <c r="J1" s="157" t="s">
        <v>159</v>
      </c>
      <c r="K1" s="158"/>
    </row>
    <row r="2" spans="1:11" ht="18" customHeight="1" thickBot="1">
      <c r="A2" s="18" t="s">
        <v>60</v>
      </c>
      <c r="B2" s="18"/>
      <c r="C2" s="96">
        <f>ROUND((C3+C6+C11+C26+C30+C32+C34),-1)</f>
        <v>115378330</v>
      </c>
      <c r="D2" s="19"/>
      <c r="E2" s="18" t="s">
        <v>117</v>
      </c>
      <c r="F2" s="96">
        <f>F3+F6</f>
        <v>7500</v>
      </c>
      <c r="G2" s="19"/>
      <c r="H2" s="18" t="s">
        <v>42</v>
      </c>
      <c r="I2" s="96">
        <f>I3+I15+I29+I37</f>
        <v>652700000</v>
      </c>
      <c r="J2" s="11" t="s">
        <v>48</v>
      </c>
      <c r="K2" s="94" t="s">
        <v>47</v>
      </c>
    </row>
    <row r="3" spans="1:11" ht="18" customHeight="1" thickBot="1">
      <c r="A3" s="7" t="s">
        <v>22</v>
      </c>
      <c r="B3" s="7"/>
      <c r="C3" s="97">
        <f>C4</f>
        <v>35000000</v>
      </c>
      <c r="D3" s="9"/>
      <c r="E3" s="7" t="s">
        <v>28</v>
      </c>
      <c r="F3" s="97">
        <f>(F4*$F$9)/100</f>
        <v>7500</v>
      </c>
      <c r="G3" s="12"/>
      <c r="H3" s="8" t="s">
        <v>112</v>
      </c>
      <c r="I3" s="98">
        <f>SUM(I4:I14)</f>
        <v>260000000</v>
      </c>
      <c r="J3" s="12"/>
      <c r="K3" s="12"/>
    </row>
    <row r="4" spans="1:11" ht="18" customHeight="1" thickTop="1">
      <c r="A4" s="9" t="s">
        <v>116</v>
      </c>
      <c r="B4" s="9"/>
      <c r="C4" s="9">
        <v>35000000</v>
      </c>
      <c r="D4" s="9"/>
      <c r="E4" s="9" t="s">
        <v>125</v>
      </c>
      <c r="F4" s="15">
        <v>30</v>
      </c>
      <c r="G4" s="12"/>
      <c r="H4" s="9" t="s">
        <v>55</v>
      </c>
      <c r="I4" s="9">
        <v>60000000</v>
      </c>
      <c r="J4" s="12"/>
      <c r="K4" s="12"/>
    </row>
    <row r="5" spans="1:11" ht="18" customHeight="1">
      <c r="A5" s="9"/>
      <c r="B5" s="9"/>
      <c r="C5" s="9"/>
      <c r="D5" s="9"/>
      <c r="E5" s="9"/>
      <c r="F5" s="9"/>
      <c r="G5" s="12"/>
      <c r="H5" s="9" t="s">
        <v>36</v>
      </c>
      <c r="I5" s="9">
        <v>10000000</v>
      </c>
      <c r="J5" s="12"/>
      <c r="K5" s="12"/>
    </row>
    <row r="6" spans="1:11" ht="18" customHeight="1" thickBot="1">
      <c r="A6" s="7" t="s">
        <v>43</v>
      </c>
      <c r="B6" s="7"/>
      <c r="C6" s="97">
        <f>C9</f>
        <v>10878330</v>
      </c>
      <c r="D6" s="9"/>
      <c r="E6" s="7" t="s">
        <v>29</v>
      </c>
      <c r="F6" s="97">
        <f>(F9*F7)/100</f>
        <v>0</v>
      </c>
      <c r="G6" s="12"/>
      <c r="H6" s="9" t="s">
        <v>33</v>
      </c>
      <c r="I6" s="9">
        <v>120000000</v>
      </c>
      <c r="J6" s="12"/>
      <c r="K6" s="12"/>
    </row>
    <row r="7" spans="1:11" ht="18" customHeight="1" thickTop="1">
      <c r="A7" s="159" t="s">
        <v>154</v>
      </c>
      <c r="B7" s="159"/>
      <c r="C7" s="99">
        <f>I2</f>
        <v>652700000</v>
      </c>
      <c r="D7" s="9"/>
      <c r="E7" s="9" t="s">
        <v>125</v>
      </c>
      <c r="F7" s="15">
        <v>0</v>
      </c>
      <c r="G7" s="12"/>
      <c r="H7" s="9" t="s">
        <v>79</v>
      </c>
      <c r="I7" s="9">
        <v>35000000</v>
      </c>
      <c r="J7" s="12"/>
      <c r="K7" s="12"/>
    </row>
    <row r="8" spans="1:11" ht="18" customHeight="1">
      <c r="A8" s="14" t="s">
        <v>155</v>
      </c>
      <c r="B8" s="100">
        <f>C8*12</f>
        <v>60</v>
      </c>
      <c r="C8" s="9">
        <v>5</v>
      </c>
      <c r="D8" s="9"/>
      <c r="E8" s="9"/>
      <c r="F8" s="9"/>
      <c r="G8" s="12"/>
      <c r="H8" s="9"/>
      <c r="I8" s="9"/>
      <c r="J8" s="12"/>
      <c r="K8" s="12"/>
    </row>
    <row r="9" spans="1:11" ht="18" customHeight="1" thickBot="1">
      <c r="A9" s="160" t="s">
        <v>156</v>
      </c>
      <c r="B9" s="160"/>
      <c r="C9" s="99">
        <f>ROUND(C7/B8,-1)</f>
        <v>10878330</v>
      </c>
      <c r="D9" s="9"/>
      <c r="E9" s="7" t="s">
        <v>30</v>
      </c>
      <c r="F9" s="97">
        <f>'Biểu đồ hòa vốn'!B16</f>
        <v>25000</v>
      </c>
      <c r="G9" s="12"/>
      <c r="H9" s="9" t="s">
        <v>80</v>
      </c>
      <c r="I9" s="9">
        <v>10000000</v>
      </c>
      <c r="J9" s="12"/>
      <c r="K9" s="12"/>
    </row>
    <row r="10" spans="1:11" ht="18" customHeight="1" thickTop="1">
      <c r="A10" s="9"/>
      <c r="B10" s="9"/>
      <c r="C10" s="9"/>
      <c r="D10" s="9"/>
      <c r="E10" s="9"/>
      <c r="F10" s="9"/>
      <c r="G10" s="12"/>
      <c r="H10" s="9" t="s">
        <v>93</v>
      </c>
      <c r="I10" s="9">
        <v>5000000</v>
      </c>
      <c r="J10" s="12"/>
      <c r="K10" s="12"/>
    </row>
    <row r="11" spans="1:11" ht="18" customHeight="1" thickBot="1">
      <c r="A11" s="7" t="s">
        <v>24</v>
      </c>
      <c r="B11" s="7"/>
      <c r="C11" s="97">
        <f>SUM(C20:C24)</f>
        <v>44000000</v>
      </c>
      <c r="D11" s="9"/>
      <c r="E11" s="9"/>
      <c r="F11" s="9"/>
      <c r="G11" s="12"/>
      <c r="H11" s="9" t="s">
        <v>94</v>
      </c>
      <c r="I11" s="9">
        <v>15000000</v>
      </c>
      <c r="J11" s="12"/>
      <c r="K11" s="12"/>
    </row>
    <row r="12" spans="1:11" ht="18" customHeight="1" thickTop="1">
      <c r="A12" s="156" t="s">
        <v>23</v>
      </c>
      <c r="B12" s="156"/>
      <c r="C12" s="10" t="s">
        <v>109</v>
      </c>
      <c r="D12" s="9"/>
      <c r="E12" s="9"/>
      <c r="F12" s="9"/>
      <c r="G12" s="12"/>
      <c r="H12" s="9" t="s">
        <v>95</v>
      </c>
      <c r="I12" s="9">
        <v>5000000</v>
      </c>
      <c r="J12" s="12"/>
      <c r="K12" s="12"/>
    </row>
    <row r="13" spans="1:11" ht="18" customHeight="1">
      <c r="A13" s="9" t="s">
        <v>26</v>
      </c>
      <c r="B13" s="9">
        <v>1</v>
      </c>
      <c r="C13" s="9">
        <v>8000000</v>
      </c>
      <c r="D13" s="9"/>
      <c r="E13" s="9"/>
      <c r="F13" s="9"/>
      <c r="G13" s="12"/>
      <c r="H13" s="9" t="s">
        <v>96</v>
      </c>
      <c r="I13" s="9">
        <v>0</v>
      </c>
      <c r="J13" s="12"/>
      <c r="K13" s="12"/>
    </row>
    <row r="14" spans="1:11" ht="18" customHeight="1">
      <c r="A14" s="9" t="s">
        <v>18</v>
      </c>
      <c r="B14" s="9">
        <v>2</v>
      </c>
      <c r="C14" s="9">
        <v>3200000</v>
      </c>
      <c r="D14" s="9"/>
      <c r="E14" s="9"/>
      <c r="F14" s="9"/>
      <c r="G14" s="12"/>
      <c r="H14" s="9"/>
      <c r="I14" s="9"/>
      <c r="J14" s="12"/>
      <c r="K14" s="12"/>
    </row>
    <row r="15" spans="1:11" ht="18" customHeight="1" thickBot="1">
      <c r="A15" s="9" t="s">
        <v>19</v>
      </c>
      <c r="B15" s="9">
        <v>6</v>
      </c>
      <c r="C15" s="9">
        <v>2700000</v>
      </c>
      <c r="D15" s="9"/>
      <c r="E15" s="9"/>
      <c r="F15" s="9"/>
      <c r="G15" s="12"/>
      <c r="H15" s="8" t="s">
        <v>113</v>
      </c>
      <c r="I15" s="98">
        <f>SUM(I16:I28)</f>
        <v>135200000</v>
      </c>
      <c r="J15" s="12"/>
      <c r="K15" s="12"/>
    </row>
    <row r="16" spans="1:11" ht="18" customHeight="1" thickTop="1">
      <c r="A16" s="9" t="s">
        <v>21</v>
      </c>
      <c r="B16" s="9">
        <v>2</v>
      </c>
      <c r="C16" s="9">
        <v>2700000</v>
      </c>
      <c r="D16" s="9"/>
      <c r="E16" s="9"/>
      <c r="F16" s="9"/>
      <c r="G16" s="12"/>
      <c r="H16" s="9" t="s">
        <v>37</v>
      </c>
      <c r="I16" s="9">
        <v>2000000</v>
      </c>
      <c r="J16" s="12"/>
      <c r="K16" s="12"/>
    </row>
    <row r="17" spans="1:11" ht="18" customHeight="1">
      <c r="A17" s="9" t="s">
        <v>49</v>
      </c>
      <c r="B17" s="9">
        <v>2</v>
      </c>
      <c r="C17" s="9">
        <v>4000000</v>
      </c>
      <c r="D17" s="9"/>
      <c r="E17" s="9"/>
      <c r="F17" s="9"/>
      <c r="G17" s="12"/>
      <c r="H17" s="9" t="s">
        <v>38</v>
      </c>
      <c r="I17" s="9">
        <v>6000000</v>
      </c>
      <c r="J17" s="12"/>
      <c r="K17" s="12"/>
    </row>
    <row r="18" spans="1:11" ht="18" customHeight="1">
      <c r="A18" s="23" t="s">
        <v>25</v>
      </c>
      <c r="B18" s="99">
        <f>SUM(B13:B17)</f>
        <v>13</v>
      </c>
      <c r="C18" s="9"/>
      <c r="D18" s="9"/>
      <c r="E18" s="9"/>
      <c r="F18" s="9"/>
      <c r="G18" s="12"/>
      <c r="H18" s="9" t="s">
        <v>39</v>
      </c>
      <c r="I18" s="9">
        <v>4000000</v>
      </c>
      <c r="J18" s="12"/>
      <c r="K18" s="12"/>
    </row>
    <row r="19" spans="1:11" ht="18" customHeight="1">
      <c r="A19" s="13" t="s">
        <v>110</v>
      </c>
      <c r="B19" s="14"/>
      <c r="C19" s="14"/>
      <c r="D19" s="9"/>
      <c r="E19" s="9"/>
      <c r="F19" s="9"/>
      <c r="G19" s="12"/>
      <c r="H19" s="9" t="s">
        <v>40</v>
      </c>
      <c r="I19" s="9">
        <v>2000000</v>
      </c>
      <c r="J19" s="12"/>
      <c r="K19" s="12"/>
    </row>
    <row r="20" spans="1:11" ht="18" customHeight="1">
      <c r="A20" s="9" t="s">
        <v>26</v>
      </c>
      <c r="B20" s="4"/>
      <c r="C20" s="99">
        <f>C13*B13</f>
        <v>8000000</v>
      </c>
      <c r="D20" s="9"/>
      <c r="E20" s="9"/>
      <c r="F20" s="9"/>
      <c r="G20" s="12"/>
      <c r="H20" s="9" t="s">
        <v>52</v>
      </c>
      <c r="I20" s="9">
        <v>6000000</v>
      </c>
      <c r="J20" s="12"/>
      <c r="K20" s="12"/>
    </row>
    <row r="21" spans="1:11" ht="18" customHeight="1">
      <c r="A21" s="9" t="s">
        <v>18</v>
      </c>
      <c r="B21" s="4"/>
      <c r="C21" s="99">
        <f>C14*B14</f>
        <v>6400000</v>
      </c>
      <c r="D21" s="9"/>
      <c r="E21" s="9"/>
      <c r="F21" s="9"/>
      <c r="G21" s="12"/>
      <c r="H21" s="9" t="s">
        <v>51</v>
      </c>
      <c r="I21" s="9">
        <v>35000000</v>
      </c>
      <c r="J21" s="12"/>
      <c r="K21" s="12"/>
    </row>
    <row r="22" spans="1:11" ht="18" customHeight="1">
      <c r="A22" s="9" t="s">
        <v>19</v>
      </c>
      <c r="B22" s="4"/>
      <c r="C22" s="99">
        <f>C15*B15</f>
        <v>16200000</v>
      </c>
      <c r="D22" s="9"/>
      <c r="E22" s="9"/>
      <c r="F22" s="9"/>
      <c r="G22" s="12"/>
      <c r="H22" s="9" t="s">
        <v>81</v>
      </c>
      <c r="I22" s="9">
        <v>30000000</v>
      </c>
      <c r="J22" s="12"/>
      <c r="K22" s="12"/>
    </row>
    <row r="23" spans="1:11" ht="18" customHeight="1">
      <c r="A23" s="9" t="s">
        <v>21</v>
      </c>
      <c r="B23" s="4"/>
      <c r="C23" s="99">
        <f>C16*B16</f>
        <v>5400000</v>
      </c>
      <c r="D23" s="9"/>
      <c r="E23" s="9"/>
      <c r="F23" s="9"/>
      <c r="G23" s="12"/>
      <c r="H23" s="9" t="s">
        <v>82</v>
      </c>
      <c r="I23" s="9">
        <v>27000000</v>
      </c>
      <c r="J23" s="12"/>
      <c r="K23" s="12"/>
    </row>
    <row r="24" spans="1:11" ht="18" customHeight="1">
      <c r="A24" s="9" t="s">
        <v>49</v>
      </c>
      <c r="B24" s="4"/>
      <c r="C24" s="99">
        <f>C17*B17</f>
        <v>8000000</v>
      </c>
      <c r="D24" s="9"/>
      <c r="E24" s="9"/>
      <c r="F24" s="9"/>
      <c r="G24" s="12"/>
      <c r="H24" s="9" t="s">
        <v>90</v>
      </c>
      <c r="I24" s="9">
        <v>10000000</v>
      </c>
      <c r="J24" s="12"/>
      <c r="K24" s="12"/>
    </row>
    <row r="25" spans="1:11" ht="18" customHeight="1">
      <c r="A25" s="9"/>
      <c r="B25" s="9"/>
      <c r="C25" s="9"/>
      <c r="D25" s="9"/>
      <c r="E25" s="9"/>
      <c r="F25" s="9"/>
      <c r="G25" s="12"/>
      <c r="H25" s="9" t="s">
        <v>91</v>
      </c>
      <c r="I25" s="9">
        <v>4000000</v>
      </c>
      <c r="J25" s="12"/>
      <c r="K25" s="12"/>
    </row>
    <row r="26" spans="1:11" ht="18" customHeight="1" thickBot="1">
      <c r="A26" s="7" t="s">
        <v>102</v>
      </c>
      <c r="B26" s="7"/>
      <c r="C26" s="97">
        <f>C28</f>
        <v>2000000</v>
      </c>
      <c r="D26" s="9"/>
      <c r="E26" s="9"/>
      <c r="F26" s="9"/>
      <c r="G26" s="12"/>
      <c r="H26" s="9" t="s">
        <v>105</v>
      </c>
      <c r="I26" s="9">
        <v>1200000</v>
      </c>
      <c r="J26" s="12"/>
      <c r="K26" s="12"/>
    </row>
    <row r="27" spans="1:11" ht="18" customHeight="1" thickTop="1">
      <c r="A27" s="9" t="s">
        <v>44</v>
      </c>
      <c r="B27" s="9"/>
      <c r="C27" s="9">
        <v>120000000</v>
      </c>
      <c r="D27" s="9"/>
      <c r="E27" s="9"/>
      <c r="F27" s="9"/>
      <c r="G27" s="12"/>
      <c r="H27" s="9" t="s">
        <v>106</v>
      </c>
      <c r="I27" s="9">
        <v>8000000</v>
      </c>
      <c r="J27" s="12"/>
      <c r="K27" s="12"/>
    </row>
    <row r="28" spans="1:11" ht="18" customHeight="1">
      <c r="A28" s="9" t="s">
        <v>11</v>
      </c>
      <c r="B28" s="9"/>
      <c r="C28" s="99">
        <f>$C$27/(5*12)</f>
        <v>2000000</v>
      </c>
      <c r="D28" s="9"/>
      <c r="E28" s="9"/>
      <c r="F28" s="9"/>
      <c r="G28" s="12"/>
      <c r="H28" s="9"/>
      <c r="I28" s="9"/>
      <c r="J28" s="12"/>
      <c r="K28" s="12"/>
    </row>
    <row r="29" spans="1:11" ht="18" customHeight="1" thickBot="1">
      <c r="A29" s="9"/>
      <c r="B29" s="9"/>
      <c r="C29" s="9"/>
      <c r="D29" s="9"/>
      <c r="E29" s="9"/>
      <c r="F29" s="9"/>
      <c r="G29" s="12"/>
      <c r="H29" s="8" t="s">
        <v>114</v>
      </c>
      <c r="I29" s="98">
        <f>SUM(I30:I36)</f>
        <v>209500000</v>
      </c>
      <c r="J29" s="12"/>
      <c r="K29" s="12"/>
    </row>
    <row r="30" spans="1:11" ht="18" customHeight="1" thickTop="1" thickBot="1">
      <c r="A30" s="7" t="s">
        <v>103</v>
      </c>
      <c r="B30" s="7"/>
      <c r="C30" s="95">
        <v>1500000</v>
      </c>
      <c r="D30" s="9"/>
      <c r="E30" s="9"/>
      <c r="F30" s="9"/>
      <c r="G30" s="12"/>
      <c r="H30" s="9" t="s">
        <v>34</v>
      </c>
      <c r="I30" s="9">
        <v>120000000</v>
      </c>
      <c r="J30" s="12"/>
      <c r="K30" s="12"/>
    </row>
    <row r="31" spans="1:11" ht="18" customHeight="1" thickTop="1">
      <c r="A31" s="9"/>
      <c r="B31" s="9"/>
      <c r="C31" s="9"/>
      <c r="D31" s="9"/>
      <c r="E31" s="9"/>
      <c r="F31" s="9"/>
      <c r="G31" s="12"/>
      <c r="H31" s="9" t="s">
        <v>35</v>
      </c>
      <c r="I31" s="9">
        <v>20000000</v>
      </c>
      <c r="J31" s="12"/>
      <c r="K31" s="12"/>
    </row>
    <row r="32" spans="1:11" ht="18" customHeight="1" thickBot="1">
      <c r="A32" s="7" t="s">
        <v>111</v>
      </c>
      <c r="B32" s="7"/>
      <c r="C32" s="95">
        <v>10000000</v>
      </c>
      <c r="D32" s="9"/>
      <c r="E32" s="9"/>
      <c r="F32" s="9"/>
      <c r="G32" s="12"/>
      <c r="H32" s="9" t="s">
        <v>83</v>
      </c>
      <c r="I32" s="9">
        <v>24000000</v>
      </c>
      <c r="J32" s="12"/>
      <c r="K32" s="12"/>
    </row>
    <row r="33" spans="1:11" ht="18" customHeight="1" thickTop="1">
      <c r="A33" s="9"/>
      <c r="B33" s="9"/>
      <c r="C33" s="9"/>
      <c r="D33" s="9"/>
      <c r="E33" s="9"/>
      <c r="F33" s="9"/>
      <c r="G33" s="12"/>
      <c r="H33" s="9" t="s">
        <v>41</v>
      </c>
      <c r="I33" s="9">
        <v>5500000</v>
      </c>
      <c r="J33" s="12"/>
      <c r="K33" s="12"/>
    </row>
    <row r="34" spans="1:11" ht="18" customHeight="1" thickBot="1">
      <c r="A34" s="7" t="s">
        <v>104</v>
      </c>
      <c r="B34" s="7"/>
      <c r="C34" s="97">
        <f>SUM(C35:C50)</f>
        <v>12000000</v>
      </c>
      <c r="D34" s="9"/>
      <c r="E34" s="9"/>
      <c r="F34" s="9"/>
      <c r="G34" s="12"/>
      <c r="H34" s="9" t="s">
        <v>84</v>
      </c>
      <c r="I34" s="9">
        <v>30000000</v>
      </c>
      <c r="J34" s="12"/>
      <c r="K34" s="12"/>
    </row>
    <row r="35" spans="1:11" ht="18" customHeight="1" thickTop="1">
      <c r="A35" s="9" t="s">
        <v>31</v>
      </c>
      <c r="B35" s="9"/>
      <c r="C35" s="9">
        <v>1000000</v>
      </c>
      <c r="D35" s="9"/>
      <c r="E35" s="9"/>
      <c r="F35" s="9"/>
      <c r="G35" s="12"/>
      <c r="H35" s="9" t="s">
        <v>107</v>
      </c>
      <c r="I35" s="9">
        <v>10000000</v>
      </c>
      <c r="J35" s="12"/>
      <c r="K35" s="12"/>
    </row>
    <row r="36" spans="1:11" ht="18" customHeight="1">
      <c r="A36" s="9" t="s">
        <v>50</v>
      </c>
      <c r="B36" s="9"/>
      <c r="C36" s="9">
        <v>1000000</v>
      </c>
      <c r="D36" s="9"/>
      <c r="E36" s="9"/>
      <c r="F36" s="9"/>
      <c r="G36" s="12"/>
      <c r="H36" s="9"/>
      <c r="I36" s="9"/>
      <c r="J36" s="12"/>
      <c r="K36" s="12"/>
    </row>
    <row r="37" spans="1:11" ht="18" customHeight="1" thickBot="1">
      <c r="A37" s="9" t="s">
        <v>99</v>
      </c>
      <c r="B37" s="9"/>
      <c r="C37" s="9">
        <v>10000000</v>
      </c>
      <c r="D37" s="9"/>
      <c r="E37" s="9"/>
      <c r="F37" s="9"/>
      <c r="G37" s="12"/>
      <c r="H37" s="8" t="s">
        <v>115</v>
      </c>
      <c r="I37" s="98">
        <f>SUM(I38:I50)</f>
        <v>48000000</v>
      </c>
      <c r="J37" s="12"/>
      <c r="K37" s="12"/>
    </row>
    <row r="38" spans="1:11" ht="18" customHeight="1" thickTop="1">
      <c r="A38" s="9"/>
      <c r="B38" s="9"/>
      <c r="C38" s="9"/>
      <c r="D38" s="9"/>
      <c r="E38" s="9"/>
      <c r="F38" s="9"/>
      <c r="G38" s="12"/>
      <c r="H38" s="9" t="s">
        <v>53</v>
      </c>
      <c r="I38" s="9">
        <v>6000000</v>
      </c>
      <c r="J38" s="12"/>
      <c r="K38" s="12"/>
    </row>
    <row r="39" spans="1:11" ht="18" customHeight="1">
      <c r="A39" s="9"/>
      <c r="B39" s="9"/>
      <c r="C39" s="9"/>
      <c r="D39" s="9"/>
      <c r="E39" s="9"/>
      <c r="F39" s="9"/>
      <c r="G39" s="12"/>
      <c r="H39" s="9" t="s">
        <v>54</v>
      </c>
      <c r="I39" s="9">
        <v>20000000</v>
      </c>
      <c r="J39" s="12"/>
      <c r="K39" s="12"/>
    </row>
    <row r="40" spans="1:11" ht="18" customHeight="1">
      <c r="A40" s="9"/>
      <c r="B40" s="9"/>
      <c r="C40" s="9"/>
      <c r="D40" s="9"/>
      <c r="E40" s="9"/>
      <c r="F40" s="9"/>
      <c r="G40" s="12"/>
      <c r="H40" s="9" t="s">
        <v>85</v>
      </c>
      <c r="I40" s="9">
        <v>8000000</v>
      </c>
      <c r="J40" s="12"/>
      <c r="K40" s="12"/>
    </row>
    <row r="41" spans="1:11" ht="18" customHeight="1">
      <c r="A41" s="9"/>
      <c r="B41" s="9"/>
      <c r="C41" s="9"/>
      <c r="D41" s="9"/>
      <c r="E41" s="9"/>
      <c r="F41" s="9"/>
      <c r="G41" s="12"/>
      <c r="H41" s="9" t="s">
        <v>86</v>
      </c>
      <c r="I41" s="9">
        <v>5000000</v>
      </c>
      <c r="J41" s="12"/>
      <c r="K41" s="12"/>
    </row>
    <row r="42" spans="1:11" ht="18" customHeight="1">
      <c r="A42" s="9"/>
      <c r="B42" s="9"/>
      <c r="C42" s="9"/>
      <c r="D42" s="9"/>
      <c r="E42" s="9"/>
      <c r="F42" s="9"/>
      <c r="G42" s="12"/>
      <c r="H42" s="9" t="s">
        <v>87</v>
      </c>
      <c r="I42" s="9">
        <v>3000000</v>
      </c>
      <c r="J42" s="12"/>
      <c r="K42" s="12"/>
    </row>
    <row r="43" spans="1:11" ht="18" customHeight="1">
      <c r="A43" s="9"/>
      <c r="B43" s="9"/>
      <c r="C43" s="9"/>
      <c r="D43" s="9"/>
      <c r="E43" s="9"/>
      <c r="F43" s="9"/>
      <c r="G43" s="12"/>
      <c r="H43" s="9" t="s">
        <v>88</v>
      </c>
      <c r="I43" s="9">
        <v>2000000</v>
      </c>
      <c r="J43" s="12"/>
      <c r="K43" s="12"/>
    </row>
    <row r="44" spans="1:11" ht="18" customHeight="1">
      <c r="A44" s="9"/>
      <c r="B44" s="9"/>
      <c r="C44" s="9"/>
      <c r="D44" s="9"/>
      <c r="E44" s="9"/>
      <c r="F44" s="9"/>
      <c r="G44" s="12"/>
      <c r="H44" s="9" t="s">
        <v>89</v>
      </c>
      <c r="I44" s="9">
        <v>4000000</v>
      </c>
      <c r="J44" s="12"/>
      <c r="K44" s="12"/>
    </row>
    <row r="45" spans="1:11" ht="18" customHeight="1">
      <c r="A45" s="9"/>
      <c r="B45" s="9"/>
      <c r="C45" s="9"/>
      <c r="D45" s="9"/>
      <c r="E45" s="9"/>
      <c r="F45" s="9"/>
      <c r="G45" s="12"/>
      <c r="H45" s="9" t="s">
        <v>92</v>
      </c>
      <c r="I45" s="9">
        <v>0</v>
      </c>
      <c r="J45" s="12"/>
      <c r="K45" s="12"/>
    </row>
    <row r="46" spans="1:11" ht="18" customHeight="1">
      <c r="A46" s="9"/>
      <c r="B46" s="9"/>
      <c r="C46" s="9"/>
      <c r="D46" s="9"/>
      <c r="E46" s="9"/>
      <c r="F46" s="9"/>
      <c r="G46" s="12"/>
      <c r="H46" s="9"/>
      <c r="I46" s="9"/>
      <c r="J46" s="12"/>
      <c r="K46" s="12"/>
    </row>
    <row r="47" spans="1:11" ht="18" customHeight="1">
      <c r="A47" s="9"/>
      <c r="B47" s="9"/>
      <c r="C47" s="9"/>
      <c r="D47" s="9"/>
      <c r="E47" s="9"/>
      <c r="F47" s="9"/>
      <c r="G47" s="12"/>
      <c r="H47" s="9"/>
      <c r="I47" s="9"/>
      <c r="J47" s="12"/>
      <c r="K47" s="12"/>
    </row>
    <row r="48" spans="1:11" ht="18" customHeight="1">
      <c r="A48" s="9"/>
      <c r="B48" s="9"/>
      <c r="C48" s="9"/>
      <c r="D48" s="9"/>
      <c r="E48" s="9"/>
      <c r="F48" s="9"/>
      <c r="G48" s="12"/>
      <c r="H48" s="9"/>
      <c r="I48" s="9"/>
      <c r="J48" s="12"/>
      <c r="K48" s="12"/>
    </row>
    <row r="49" spans="1:11" ht="18" customHeight="1">
      <c r="A49" s="9"/>
      <c r="B49" s="9"/>
      <c r="C49" s="9"/>
      <c r="D49" s="9"/>
      <c r="E49" s="9"/>
      <c r="F49" s="9"/>
      <c r="G49" s="12"/>
      <c r="H49" s="9"/>
      <c r="I49" s="9"/>
      <c r="J49" s="12"/>
      <c r="K49" s="12"/>
    </row>
    <row r="50" spans="1:11" ht="18" customHeight="1">
      <c r="A50" s="9"/>
      <c r="B50" s="9"/>
      <c r="C50" s="9"/>
      <c r="D50" s="9"/>
      <c r="E50" s="9"/>
      <c r="F50" s="9"/>
      <c r="G50" s="12"/>
      <c r="H50" s="9"/>
      <c r="I50" s="9"/>
      <c r="J50" s="12"/>
      <c r="K50" s="12"/>
    </row>
  </sheetData>
  <sheetProtection password="CF76" sheet="1" objects="1" scenarios="1" selectLockedCells="1"/>
  <mergeCells count="5">
    <mergeCell ref="A1:I1"/>
    <mergeCell ref="A12:B12"/>
    <mergeCell ref="J1:K1"/>
    <mergeCell ref="A7:B7"/>
    <mergeCell ref="A9:B9"/>
  </mergeCells>
  <hyperlinks>
    <hyperlink ref="K2" location="'Biểu đồ hòa vốn'!A1" display="TẠI ĐÂY &gt;&gt;"/>
  </hyperlinks>
  <printOptions horizontalCentered="1"/>
  <pageMargins left="0.49" right="0.21" top="0.12" bottom="0.31" header="0.12"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Biểu đồ hòa vốn</vt:lpstr>
      <vt:lpstr>Chi phí</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ThanhSang_k2</dc:creator>
  <cp:lastModifiedBy>Administrator</cp:lastModifiedBy>
  <cp:lastPrinted>2015-06-01T03:53:02Z</cp:lastPrinted>
  <dcterms:created xsi:type="dcterms:W3CDTF">2015-04-15T00:32:16Z</dcterms:created>
  <dcterms:modified xsi:type="dcterms:W3CDTF">2015-06-04T08:43:05Z</dcterms:modified>
</cp:coreProperties>
</file>